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7"/>
  </bookViews>
  <sheets>
    <sheet name="Algemeen" sheetId="1" r:id="rId1"/>
    <sheet name="Kas" sheetId="2" r:id="rId2"/>
    <sheet name="Bank" sheetId="3" r:id="rId3"/>
    <sheet name="Bank (2)" sheetId="4" r:id="rId4"/>
    <sheet name="Omzet" sheetId="5" r:id="rId5"/>
    <sheet name="Balans" sheetId="6" r:id="rId6"/>
    <sheet name="V+W" sheetId="7" r:id="rId7"/>
    <sheet name="Bijlage Balans" sheetId="8" r:id="rId8"/>
  </sheets>
  <definedNames>
    <definedName name="_xlnm.Print_Area" localSheetId="5">'Balans'!$A$1:$E$31</definedName>
    <definedName name="_xlnm.Print_Area" localSheetId="2">'Bank'!$A$1:$R$46</definedName>
    <definedName name="_xlnm.Print_Area" localSheetId="3">'Bank (2)'!$A$1:$R$46</definedName>
    <definedName name="_xlnm.Print_Area" localSheetId="7">'Bijlage Balans'!$A$1:$G$29</definedName>
    <definedName name="_xlnm.Print_Area" localSheetId="1">'Kas'!$A$1:$V$45</definedName>
    <definedName name="_xlnm.Print_Area" localSheetId="6">'V+W'!$A$1:$E$30</definedName>
    <definedName name="_xlnm.Print_Titles" localSheetId="2">'Bank'!$1:$3</definedName>
    <definedName name="_xlnm.Print_Titles" localSheetId="3">'Bank (2)'!$1:$3</definedName>
    <definedName name="_xlnm.Print_Titles" localSheetId="1">'Kas'!$1:$3</definedName>
    <definedName name="Afschrijftermijn">'Algemeen'!$B$15</definedName>
    <definedName name="Bedrijfsnaam">'Algemeen'!$B$4</definedName>
    <definedName name="Bedrijfsnummer">'Algemeen'!$B$1</definedName>
    <definedName name="Bedrijfssoort">'Algemeen'!$B$3</definedName>
    <definedName name="Bijtelling">'Algemeen'!$B$16</definedName>
    <definedName name="Boekjaar">'Algemeen'!$B$14</definedName>
    <definedName name="Contactpersoon">'Algemeen'!$B$10</definedName>
    <definedName name="ContanteOmzetBtw">'Kas'!$R$45</definedName>
    <definedName name="ContanteOmzetInclusiefBtw">'Kas'!$S$45</definedName>
    <definedName name="DebBegin">'Bijlage Balans'!$B$22</definedName>
    <definedName name="DebEind">'Bijlage Balans'!$E$22</definedName>
    <definedName name="Geachte">'Algemeen'!$B$9</definedName>
    <definedName name="Huisnummer">'Algemeen'!$B$6</definedName>
    <definedName name="InvBegin">'Bijlage Balans'!$E$13</definedName>
    <definedName name="InvBoek">'Bijlage Balans'!$G$13</definedName>
    <definedName name="KvkDatum">'Algemeen'!$B$19</definedName>
    <definedName name="KvkDoel">'Algemeen'!$B$21</definedName>
    <definedName name="Kvknummer">'Algemeen'!$B$18</definedName>
    <definedName name="KvkPlaats">'Algemeen'!$B$20</definedName>
    <definedName name="Ondertekening">#REF!</definedName>
    <definedName name="Postcode">'Algemeen'!$B$7</definedName>
    <definedName name="Rechtsvorm">'Algemeen'!$B$2</definedName>
    <definedName name="schuldlangbegin">'Bijlage Balans'!$D$29</definedName>
    <definedName name="schuldlangeind">'Bijlage Balans'!$F$29</definedName>
    <definedName name="Straatnaam">'Algemeen'!$B$5</definedName>
    <definedName name="VoorBegin">'Bijlage Balans'!$B$18</definedName>
    <definedName name="VoorEind">'Bijlage Balans'!$D$18</definedName>
    <definedName name="Woonplaats">'Algemeen'!$B$8</definedName>
  </definedNames>
  <calcPr fullCalcOnLoad="1"/>
</workbook>
</file>

<file path=xl/sharedStrings.xml><?xml version="1.0" encoding="utf-8"?>
<sst xmlns="http://schemas.openxmlformats.org/spreadsheetml/2006/main" count="183" uniqueCount="109">
  <si>
    <t>Balans</t>
  </si>
  <si>
    <t>Activa</t>
  </si>
  <si>
    <t>Totale activa</t>
  </si>
  <si>
    <t>Passiva</t>
  </si>
  <si>
    <t>Kapitaal</t>
  </si>
  <si>
    <t>Totale passiva</t>
  </si>
  <si>
    <t xml:space="preserve">Verlies en winstrekening </t>
  </si>
  <si>
    <t>Omzet</t>
  </si>
  <si>
    <t>Totale omzet</t>
  </si>
  <si>
    <t>Totale kosten</t>
  </si>
  <si>
    <t>Belastbare winst</t>
  </si>
  <si>
    <t>Bijlage  balans</t>
  </si>
  <si>
    <t>Totaal</t>
  </si>
  <si>
    <t>Inventaris en afschrijving</t>
  </si>
  <si>
    <t>%</t>
  </si>
  <si>
    <t>Nr.</t>
  </si>
  <si>
    <t>Datum</t>
  </si>
  <si>
    <t>Omschrijving</t>
  </si>
  <si>
    <t xml:space="preserve"> Bedrag</t>
  </si>
  <si>
    <t>Bedrag</t>
  </si>
  <si>
    <t>Volgnr.</t>
  </si>
  <si>
    <t>Af</t>
  </si>
  <si>
    <t>Commerciele winst</t>
  </si>
  <si>
    <t>2007</t>
  </si>
  <si>
    <t>Algemene kosten</t>
  </si>
  <si>
    <t>fac.nr.</t>
  </si>
  <si>
    <t>BTW</t>
  </si>
  <si>
    <t>totaal</t>
  </si>
  <si>
    <t>B.T.W.</t>
  </si>
  <si>
    <t>Huisvesting</t>
  </si>
  <si>
    <t>Verkoop</t>
  </si>
  <si>
    <t>Vervoer</t>
  </si>
  <si>
    <t>Personeel</t>
  </si>
  <si>
    <t>Andere</t>
  </si>
  <si>
    <t>Financiering</t>
  </si>
  <si>
    <t>Representatie</t>
  </si>
  <si>
    <t>jaar</t>
  </si>
  <si>
    <t>Boekjaar</t>
  </si>
  <si>
    <t>Inschrijfnummer KvK</t>
  </si>
  <si>
    <t>Inschrijfdatum KvK</t>
  </si>
  <si>
    <t>Datum balans</t>
  </si>
  <si>
    <t>Afschrijftermijn inventaris</t>
  </si>
  <si>
    <t>Bedrijfsnummer</t>
  </si>
  <si>
    <t>Bedrijfssoort</t>
  </si>
  <si>
    <t xml:space="preserve">Naam bedrijf </t>
  </si>
  <si>
    <t xml:space="preserve">Straatnaam </t>
  </si>
  <si>
    <t xml:space="preserve">Huisnummer </t>
  </si>
  <si>
    <t xml:space="preserve">Postcode </t>
  </si>
  <si>
    <t xml:space="preserve">Woonplaats </t>
  </si>
  <si>
    <t>Contactpersoon</t>
  </si>
  <si>
    <t>Rechtsvorm</t>
  </si>
  <si>
    <t>Geachte</t>
  </si>
  <si>
    <t>Kvk plaats</t>
  </si>
  <si>
    <t>Kvk doel</t>
  </si>
  <si>
    <t>Beginsaldo</t>
  </si>
  <si>
    <t>Saldo</t>
  </si>
  <si>
    <t>Naam</t>
  </si>
  <si>
    <t>Af / Bij</t>
  </si>
  <si>
    <t>Kasboek</t>
  </si>
  <si>
    <t>Kas</t>
  </si>
  <si>
    <t>Schulden</t>
  </si>
  <si>
    <t>Inventaris en inrichting</t>
  </si>
  <si>
    <t>Afschrijvingskosten</t>
  </si>
  <si>
    <t>Materiële vaste activa</t>
  </si>
  <si>
    <t>Voorraden</t>
  </si>
  <si>
    <t>Liquide middelen</t>
  </si>
  <si>
    <t>Debiteuren</t>
  </si>
  <si>
    <t>Omschrijving omzet</t>
  </si>
  <si>
    <t>Bedrag incl.BTW</t>
  </si>
  <si>
    <t>Begin Balans</t>
  </si>
  <si>
    <t>Afschrijvingen</t>
  </si>
  <si>
    <t>Boekwaarde</t>
  </si>
  <si>
    <t>Waarde ex. B.T.W.</t>
  </si>
  <si>
    <t>Aflossing</t>
  </si>
  <si>
    <t>Voorraad</t>
  </si>
  <si>
    <t>Mutatie</t>
  </si>
  <si>
    <t>Eindvoorraad</t>
  </si>
  <si>
    <t>Beginvoorraad</t>
  </si>
  <si>
    <t>Af: B.T.W. op de omzet</t>
  </si>
  <si>
    <t>Bij</t>
  </si>
  <si>
    <t xml:space="preserve">Omzet </t>
  </si>
  <si>
    <t>Incl BTW</t>
  </si>
  <si>
    <t>Controle</t>
  </si>
  <si>
    <t>Netto bedragen</t>
  </si>
  <si>
    <t>Activa of</t>
  </si>
  <si>
    <t>Schulden op lange termijn</t>
  </si>
  <si>
    <t>Datum factuur</t>
  </si>
  <si>
    <t>Omzet 2</t>
  </si>
  <si>
    <t>Omzet 3</t>
  </si>
  <si>
    <t>BTW Code</t>
  </si>
  <si>
    <t>BTW Hoog</t>
  </si>
  <si>
    <t>BTW Laag</t>
  </si>
  <si>
    <t>BTW Anders</t>
  </si>
  <si>
    <t>Omzet Hoog</t>
  </si>
  <si>
    <t>Omzet Laag</t>
  </si>
  <si>
    <t>Omzet 0%</t>
  </si>
  <si>
    <t>Omzet Anders</t>
  </si>
  <si>
    <t>% Bijtelling representatiekst</t>
  </si>
  <si>
    <t>Abn Amro Bank 9876.54.321</t>
  </si>
  <si>
    <t>Da.Nr.</t>
  </si>
  <si>
    <t>Eindsaldo</t>
  </si>
  <si>
    <t>(28-9-2007)</t>
  </si>
  <si>
    <t>Inkoop</t>
  </si>
  <si>
    <t>Af: Inkoop</t>
  </si>
  <si>
    <t>Privé</t>
  </si>
  <si>
    <t xml:space="preserve"> </t>
  </si>
  <si>
    <t>Omzet 1</t>
  </si>
  <si>
    <t>Rabobank 1234.56.789</t>
  </si>
  <si>
    <t xml:space="preserve">Lening 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</si>
</sst>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dd/mm/yy"/>
    <numFmt numFmtId="193" formatCode=";;;"/>
    <numFmt numFmtId="194" formatCode="#,##0.000"/>
    <numFmt numFmtId="195" formatCode="#.##0.00"/>
    <numFmt numFmtId="196" formatCode="m/d/yyyy"/>
    <numFmt numFmtId="197" formatCode="d/m"/>
    <numFmt numFmtId="198" formatCode="[$-413]dddd\ d\ mmmm\ yyyy"/>
    <numFmt numFmtId="199" formatCode="d/m;@"/>
    <numFmt numFmtId="200" formatCode="&quot;€&quot;\ #,##0.00_-"/>
    <numFmt numFmtId="201" formatCode="&quot;€&quot;\ #,##0_-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[$-413]d\ mmmm\ yyyy;@"/>
    <numFmt numFmtId="207" formatCode="######"/>
    <numFmt numFmtId="208" formatCode="000000"/>
    <numFmt numFmtId="209" formatCode="0.0%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 Narrow"/>
      <family val="2"/>
    </font>
    <font>
      <b/>
      <sz val="12"/>
      <name val="Arial"/>
      <family val="0"/>
    </font>
    <font>
      <sz val="12"/>
      <name val="Arial"/>
      <family val="0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 val="double"/>
      <sz val="14"/>
      <name val="Arial"/>
      <family val="2"/>
    </font>
    <font>
      <sz val="1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9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00" fontId="12" fillId="0" borderId="0" xfId="0" applyNumberFormat="1" applyFont="1" applyAlignment="1">
      <alignment/>
    </xf>
    <xf numFmtId="4" fontId="4" fillId="0" borderId="10" xfId="0" applyNumberFormat="1" applyFont="1" applyBorder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200" fontId="4" fillId="0" borderId="10" xfId="0" applyNumberFormat="1" applyFont="1" applyBorder="1" applyAlignment="1" applyProtection="1">
      <alignment/>
      <protection locked="0"/>
    </xf>
    <xf numFmtId="200" fontId="12" fillId="0" borderId="10" xfId="0" applyNumberFormat="1" applyFont="1" applyBorder="1" applyAlignment="1">
      <alignment/>
    </xf>
    <xf numFmtId="200" fontId="12" fillId="33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Font="1" applyBorder="1" applyAlignment="1">
      <alignment/>
    </xf>
    <xf numFmtId="4" fontId="6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/>
    </xf>
    <xf numFmtId="199" fontId="16" fillId="0" borderId="0" xfId="0" applyNumberFormat="1" applyFont="1" applyAlignment="1">
      <alignment/>
    </xf>
    <xf numFmtId="199" fontId="12" fillId="0" borderId="0" xfId="0" applyNumberFormat="1" applyFont="1" applyAlignment="1">
      <alignment/>
    </xf>
    <xf numFmtId="178" fontId="4" fillId="0" borderId="10" xfId="59" applyNumberFormat="1" applyFont="1" applyBorder="1" applyAlignment="1">
      <alignment/>
    </xf>
    <xf numFmtId="178" fontId="4" fillId="0" borderId="0" xfId="59" applyNumberFormat="1" applyFont="1" applyBorder="1" applyAlignment="1">
      <alignment/>
    </xf>
    <xf numFmtId="178" fontId="4" fillId="0" borderId="11" xfId="0" applyNumberFormat="1" applyFont="1" applyBorder="1" applyAlignment="1" applyProtection="1">
      <alignment/>
      <protection locked="0"/>
    </xf>
    <xf numFmtId="178" fontId="4" fillId="0" borderId="10" xfId="0" applyNumberFormat="1" applyFont="1" applyBorder="1" applyAlignment="1" applyProtection="1">
      <alignment/>
      <protection locked="0"/>
    </xf>
    <xf numFmtId="178" fontId="4" fillId="0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17" fillId="34" borderId="0" xfId="0" applyFont="1" applyFill="1" applyAlignment="1" applyProtection="1">
      <alignment/>
      <protection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7" fillId="34" borderId="0" xfId="0" applyNumberFormat="1" applyFont="1" applyFill="1" applyAlignment="1">
      <alignment/>
    </xf>
    <xf numFmtId="14" fontId="18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0" fontId="17" fillId="34" borderId="0" xfId="0" applyFont="1" applyFill="1" applyAlignment="1">
      <alignment/>
    </xf>
    <xf numFmtId="49" fontId="18" fillId="34" borderId="0" xfId="0" applyNumberFormat="1" applyFont="1" applyFill="1" applyAlignment="1">
      <alignment/>
    </xf>
    <xf numFmtId="201" fontId="18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3" fontId="4" fillId="34" borderId="10" xfId="0" applyNumberFormat="1" applyFont="1" applyFill="1" applyBorder="1" applyAlignment="1" applyProtection="1">
      <alignment/>
      <protection locked="0"/>
    </xf>
    <xf numFmtId="3" fontId="4" fillId="34" borderId="0" xfId="0" applyNumberFormat="1" applyFont="1" applyFill="1" applyBorder="1" applyAlignment="1">
      <alignment/>
    </xf>
    <xf numFmtId="4" fontId="4" fillId="0" borderId="11" xfId="0" applyNumberFormat="1" applyFont="1" applyBorder="1" applyAlignment="1" applyProtection="1">
      <alignment horizontal="center"/>
      <protection locked="0"/>
    </xf>
    <xf numFmtId="178" fontId="20" fillId="0" borderId="0" xfId="59" applyNumberFormat="1" applyFont="1" applyBorder="1" applyAlignment="1">
      <alignment/>
    </xf>
    <xf numFmtId="178" fontId="4" fillId="0" borderId="12" xfId="59" applyNumberFormat="1" applyFont="1" applyBorder="1" applyAlignment="1" applyProtection="1">
      <alignment horizontal="center"/>
      <protection locked="0"/>
    </xf>
    <xf numFmtId="178" fontId="4" fillId="0" borderId="11" xfId="59" applyNumberFormat="1" applyFont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4" fontId="4" fillId="34" borderId="13" xfId="0" applyNumberFormat="1" applyFont="1" applyFill="1" applyBorder="1" applyAlignment="1" applyProtection="1">
      <alignment horizontal="center"/>
      <protection locked="0"/>
    </xf>
    <xf numFmtId="4" fontId="21" fillId="34" borderId="10" xfId="0" applyNumberFormat="1" applyFont="1" applyFill="1" applyBorder="1" applyAlignment="1" applyProtection="1">
      <alignment horizontal="center"/>
      <protection locked="0"/>
    </xf>
    <xf numFmtId="178" fontId="4" fillId="34" borderId="11" xfId="0" applyNumberFormat="1" applyFont="1" applyFill="1" applyBorder="1" applyAlignment="1" applyProtection="1">
      <alignment horizontal="center"/>
      <protection locked="0"/>
    </xf>
    <xf numFmtId="178" fontId="21" fillId="34" borderId="12" xfId="59" applyNumberFormat="1" applyFont="1" applyFill="1" applyBorder="1" applyAlignment="1" applyProtection="1">
      <alignment horizontal="center"/>
      <protection locked="0"/>
    </xf>
    <xf numFmtId="178" fontId="4" fillId="34" borderId="14" xfId="59" applyNumberFormat="1" applyFont="1" applyFill="1" applyBorder="1" applyAlignment="1">
      <alignment horizontal="center"/>
    </xf>
    <xf numFmtId="178" fontId="4" fillId="34" borderId="10" xfId="59" applyNumberFormat="1" applyFont="1" applyFill="1" applyBorder="1" applyAlignment="1">
      <alignment horizontal="center"/>
    </xf>
    <xf numFmtId="178" fontId="4" fillId="34" borderId="13" xfId="59" applyNumberFormat="1" applyFont="1" applyFill="1" applyBorder="1" applyAlignment="1">
      <alignment horizontal="center"/>
    </xf>
    <xf numFmtId="178" fontId="4" fillId="34" borderId="11" xfId="59" applyNumberFormat="1" applyFont="1" applyFill="1" applyBorder="1" applyAlignment="1">
      <alignment horizontal="center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34" borderId="15" xfId="0" applyNumberFormat="1" applyFont="1" applyFill="1" applyBorder="1" applyAlignment="1" applyProtection="1">
      <alignment horizontal="center"/>
      <protection locked="0"/>
    </xf>
    <xf numFmtId="178" fontId="4" fillId="34" borderId="11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8" fontId="10" fillId="0" borderId="0" xfId="0" applyNumberFormat="1" applyFont="1" applyAlignment="1">
      <alignment horizontal="center"/>
    </xf>
    <xf numFmtId="178" fontId="6" fillId="0" borderId="16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9" fontId="6" fillId="0" borderId="0" xfId="55" applyFont="1" applyAlignment="1">
      <alignment/>
    </xf>
    <xf numFmtId="0" fontId="8" fillId="0" borderId="0" xfId="0" applyFont="1" applyAlignment="1">
      <alignment/>
    </xf>
    <xf numFmtId="178" fontId="6" fillId="0" borderId="17" xfId="0" applyNumberFormat="1" applyFont="1" applyBorder="1" applyAlignment="1">
      <alignment/>
    </xf>
    <xf numFmtId="178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 horizontal="right"/>
    </xf>
    <xf numFmtId="178" fontId="5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 quotePrefix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8" xfId="0" applyNumberFormat="1" applyFont="1" applyBorder="1" applyAlignment="1">
      <alignment/>
    </xf>
    <xf numFmtId="178" fontId="4" fillId="0" borderId="13" xfId="59" applyNumberFormat="1" applyFont="1" applyBorder="1" applyAlignment="1">
      <alignment/>
    </xf>
    <xf numFmtId="178" fontId="4" fillId="34" borderId="19" xfId="0" applyNumberFormat="1" applyFont="1" applyFill="1" applyBorder="1" applyAlignment="1">
      <alignment horizontal="center"/>
    </xf>
    <xf numFmtId="178" fontId="21" fillId="34" borderId="0" xfId="59" applyNumberFormat="1" applyFont="1" applyFill="1" applyBorder="1" applyAlignment="1">
      <alignment horizontal="center"/>
    </xf>
    <xf numFmtId="4" fontId="12" fillId="0" borderId="0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 applyProtection="1">
      <alignment/>
      <protection/>
    </xf>
    <xf numFmtId="199" fontId="13" fillId="0" borderId="0" xfId="0" applyNumberFormat="1" applyFont="1" applyBorder="1" applyAlignment="1" applyProtection="1">
      <alignment/>
      <protection/>
    </xf>
    <xf numFmtId="4" fontId="13" fillId="0" borderId="18" xfId="0" applyNumberFormat="1" applyFont="1" applyBorder="1" applyAlignment="1" applyProtection="1">
      <alignment/>
      <protection/>
    </xf>
    <xf numFmtId="200" fontId="13" fillId="0" borderId="18" xfId="0" applyNumberFormat="1" applyFont="1" applyBorder="1" applyAlignment="1" applyProtection="1">
      <alignment/>
      <protection/>
    </xf>
    <xf numFmtId="200" fontId="13" fillId="33" borderId="18" xfId="0" applyNumberFormat="1" applyFont="1" applyFill="1" applyBorder="1" applyAlignment="1" applyProtection="1">
      <alignment/>
      <protection/>
    </xf>
    <xf numFmtId="200" fontId="1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14" fontId="5" fillId="0" borderId="16" xfId="0" applyNumberFormat="1" applyFont="1" applyBorder="1" applyAlignment="1" quotePrefix="1">
      <alignment horizontal="center"/>
    </xf>
    <xf numFmtId="4" fontId="6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NumberFormat="1" applyFont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192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6" fillId="34" borderId="10" xfId="0" applyNumberFormat="1" applyFont="1" applyFill="1" applyBorder="1" applyAlignment="1" applyProtection="1">
      <alignment/>
      <protection locked="0"/>
    </xf>
    <xf numFmtId="4" fontId="16" fillId="34" borderId="21" xfId="0" applyNumberFormat="1" applyFont="1" applyFill="1" applyBorder="1" applyAlignment="1" applyProtection="1">
      <alignment horizontal="left"/>
      <protection locked="0"/>
    </xf>
    <xf numFmtId="4" fontId="16" fillId="34" borderId="21" xfId="0" applyNumberFormat="1" applyFont="1" applyFill="1" applyBorder="1" applyAlignment="1" applyProtection="1">
      <alignment horizontal="center"/>
      <protection locked="0"/>
    </xf>
    <xf numFmtId="178" fontId="12" fillId="34" borderId="21" xfId="0" applyNumberFormat="1" applyFont="1" applyFill="1" applyBorder="1" applyAlignment="1" applyProtection="1">
      <alignment/>
      <protection/>
    </xf>
    <xf numFmtId="178" fontId="12" fillId="34" borderId="21" xfId="59" applyNumberFormat="1" applyFont="1" applyFill="1" applyBorder="1" applyAlignment="1" applyProtection="1">
      <alignment/>
      <protection/>
    </xf>
    <xf numFmtId="178" fontId="12" fillId="34" borderId="22" xfId="59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>
      <alignment/>
    </xf>
    <xf numFmtId="4" fontId="6" fillId="35" borderId="0" xfId="0" applyNumberFormat="1" applyFont="1" applyFill="1" applyBorder="1" applyAlignment="1">
      <alignment vertical="top"/>
    </xf>
    <xf numFmtId="4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 horizontal="center"/>
    </xf>
    <xf numFmtId="4" fontId="16" fillId="35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4" fillId="34" borderId="10" xfId="0" applyNumberFormat="1" applyFont="1" applyFill="1" applyBorder="1" applyAlignment="1" applyProtection="1">
      <alignment horizontal="lef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178" fontId="4" fillId="34" borderId="11" xfId="0" applyNumberFormat="1" applyFont="1" applyFill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left"/>
      <protection locked="0"/>
    </xf>
    <xf numFmtId="178" fontId="4" fillId="0" borderId="23" xfId="0" applyNumberFormat="1" applyFont="1" applyBorder="1" applyAlignment="1" applyProtection="1">
      <alignment/>
      <protection locked="0"/>
    </xf>
    <xf numFmtId="0" fontId="11" fillId="34" borderId="0" xfId="0" applyFont="1" applyFill="1" applyAlignment="1">
      <alignment/>
    </xf>
    <xf numFmtId="4" fontId="7" fillId="34" borderId="0" xfId="0" applyNumberFormat="1" applyFont="1" applyFill="1" applyAlignment="1">
      <alignment/>
    </xf>
    <xf numFmtId="192" fontId="6" fillId="34" borderId="0" xfId="0" applyNumberFormat="1" applyFont="1" applyFill="1" applyAlignment="1">
      <alignment horizontal="center"/>
    </xf>
    <xf numFmtId="178" fontId="6" fillId="34" borderId="0" xfId="0" applyNumberFormat="1" applyFont="1" applyFill="1" applyAlignment="1">
      <alignment/>
    </xf>
    <xf numFmtId="178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6" fillId="35" borderId="0" xfId="0" applyFont="1" applyFill="1" applyBorder="1" applyAlignment="1">
      <alignment/>
    </xf>
    <xf numFmtId="4" fontId="6" fillId="35" borderId="16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0" fontId="6" fillId="35" borderId="0" xfId="0" applyNumberFormat="1" applyFont="1" applyFill="1" applyAlignment="1">
      <alignment/>
    </xf>
    <xf numFmtId="0" fontId="6" fillId="35" borderId="16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/>
    </xf>
    <xf numFmtId="14" fontId="6" fillId="0" borderId="0" xfId="0" applyNumberFormat="1" applyFont="1" applyAlignment="1">
      <alignment horizontal="right"/>
    </xf>
    <xf numFmtId="199" fontId="4" fillId="34" borderId="11" xfId="0" applyNumberFormat="1" applyFont="1" applyFill="1" applyBorder="1" applyAlignment="1" applyProtection="1">
      <alignment horizontal="center"/>
      <protection locked="0"/>
    </xf>
    <xf numFmtId="199" fontId="4" fillId="34" borderId="10" xfId="0" applyNumberFormat="1" applyFont="1" applyFill="1" applyBorder="1" applyAlignment="1" applyProtection="1">
      <alignment horizontal="center"/>
      <protection locked="0"/>
    </xf>
    <xf numFmtId="199" fontId="4" fillId="0" borderId="10" xfId="0" applyNumberFormat="1" applyFont="1" applyBorder="1" applyAlignment="1" applyProtection="1">
      <alignment horizontal="center"/>
      <protection locked="0"/>
    </xf>
    <xf numFmtId="199" fontId="4" fillId="0" borderId="10" xfId="0" applyNumberFormat="1" applyFont="1" applyBorder="1" applyAlignment="1" applyProtection="1">
      <alignment horizontal="center"/>
      <protection locked="0"/>
    </xf>
    <xf numFmtId="199" fontId="4" fillId="0" borderId="10" xfId="0" applyNumberFormat="1" applyFont="1" applyFill="1" applyBorder="1" applyAlignment="1" applyProtection="1">
      <alignment horizontal="center"/>
      <protection locked="0"/>
    </xf>
    <xf numFmtId="199" fontId="12" fillId="0" borderId="10" xfId="0" applyNumberFormat="1" applyFont="1" applyBorder="1" applyAlignment="1">
      <alignment horizontal="center"/>
    </xf>
    <xf numFmtId="199" fontId="16" fillId="34" borderId="10" xfId="0" applyNumberFormat="1" applyFont="1" applyFill="1" applyBorder="1" applyAlignment="1" applyProtection="1">
      <alignment horizontal="center"/>
      <protection locked="0"/>
    </xf>
    <xf numFmtId="199" fontId="4" fillId="0" borderId="0" xfId="0" applyNumberFormat="1" applyFont="1" applyBorder="1" applyAlignment="1">
      <alignment horizontal="center"/>
    </xf>
    <xf numFmtId="199" fontId="4" fillId="0" borderId="23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/>
    </xf>
    <xf numFmtId="10" fontId="4" fillId="0" borderId="10" xfId="0" applyNumberFormat="1" applyFont="1" applyBorder="1" applyAlignment="1" applyProtection="1">
      <alignment/>
      <protection locked="0"/>
    </xf>
    <xf numFmtId="4" fontId="13" fillId="34" borderId="23" xfId="0" applyNumberFormat="1" applyFont="1" applyFill="1" applyBorder="1" applyAlignment="1" applyProtection="1">
      <alignment/>
      <protection locked="0"/>
    </xf>
    <xf numFmtId="4" fontId="13" fillId="34" borderId="23" xfId="0" applyNumberFormat="1" applyFont="1" applyFill="1" applyBorder="1" applyAlignment="1" applyProtection="1">
      <alignment wrapText="1"/>
      <protection locked="0"/>
    </xf>
    <xf numFmtId="199" fontId="13" fillId="34" borderId="23" xfId="0" applyNumberFormat="1" applyFont="1" applyFill="1" applyBorder="1" applyAlignment="1" applyProtection="1">
      <alignment wrapText="1"/>
      <protection locked="0"/>
    </xf>
    <xf numFmtId="200" fontId="16" fillId="34" borderId="23" xfId="0" applyNumberFormat="1" applyFont="1" applyFill="1" applyBorder="1" applyAlignment="1">
      <alignment/>
    </xf>
    <xf numFmtId="4" fontId="13" fillId="34" borderId="10" xfId="0" applyNumberFormat="1" applyFont="1" applyFill="1" applyBorder="1" applyAlignment="1" applyProtection="1">
      <alignment horizontal="center" wrapText="1"/>
      <protection locked="0"/>
    </xf>
    <xf numFmtId="178" fontId="4" fillId="0" borderId="10" xfId="0" applyNumberFormat="1" applyFont="1" applyBorder="1" applyAlignment="1" applyProtection="1">
      <alignment/>
      <protection/>
    </xf>
    <xf numFmtId="200" fontId="13" fillId="0" borderId="0" xfId="0" applyNumberFormat="1" applyFont="1" applyBorder="1" applyAlignment="1" applyProtection="1">
      <alignment/>
      <protection/>
    </xf>
    <xf numFmtId="4" fontId="4" fillId="34" borderId="24" xfId="0" applyNumberFormat="1" applyFont="1" applyFill="1" applyBorder="1" applyAlignment="1" applyProtection="1">
      <alignment vertical="top"/>
      <protection/>
    </xf>
    <xf numFmtId="4" fontId="4" fillId="34" borderId="14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Alignment="1">
      <alignment/>
    </xf>
    <xf numFmtId="9" fontId="18" fillId="0" borderId="0" xfId="0" applyNumberFormat="1" applyFont="1" applyAlignment="1">
      <alignment/>
    </xf>
    <xf numFmtId="178" fontId="4" fillId="35" borderId="0" xfId="59" applyNumberFormat="1" applyFont="1" applyFill="1" applyBorder="1" applyAlignment="1" applyProtection="1">
      <alignment/>
      <protection/>
    </xf>
    <xf numFmtId="4" fontId="4" fillId="35" borderId="16" xfId="0" applyNumberFormat="1" applyFont="1" applyFill="1" applyBorder="1" applyAlignment="1" applyProtection="1">
      <alignment vertical="top"/>
      <protection/>
    </xf>
    <xf numFmtId="4" fontId="12" fillId="35" borderId="0" xfId="0" applyNumberFormat="1" applyFont="1" applyFill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/>
      <protection/>
    </xf>
    <xf numFmtId="178" fontId="4" fillId="35" borderId="0" xfId="59" applyNumberFormat="1" applyFont="1" applyFill="1" applyBorder="1" applyAlignment="1" applyProtection="1">
      <alignment horizontal="center"/>
      <protection/>
    </xf>
    <xf numFmtId="4" fontId="4" fillId="35" borderId="0" xfId="0" applyNumberFormat="1" applyFont="1" applyFill="1" applyBorder="1" applyAlignment="1" applyProtection="1">
      <alignment horizontal="center"/>
      <protection/>
    </xf>
    <xf numFmtId="4" fontId="16" fillId="35" borderId="18" xfId="0" applyNumberFormat="1" applyFont="1" applyFill="1" applyBorder="1" applyAlignment="1" applyProtection="1">
      <alignment/>
      <protection/>
    </xf>
    <xf numFmtId="178" fontId="4" fillId="0" borderId="10" xfId="59" applyNumberFormat="1" applyFont="1" applyBorder="1" applyAlignment="1" applyProtection="1">
      <alignment/>
      <protection locked="0"/>
    </xf>
    <xf numFmtId="178" fontId="4" fillId="0" borderId="13" xfId="59" applyNumberFormat="1" applyFont="1" applyBorder="1" applyAlignment="1" applyProtection="1">
      <alignment/>
      <protection locked="0"/>
    </xf>
    <xf numFmtId="178" fontId="4" fillId="0" borderId="24" xfId="59" applyNumberFormat="1" applyFont="1" applyBorder="1" applyAlignment="1" applyProtection="1">
      <alignment/>
      <protection locked="0"/>
    </xf>
    <xf numFmtId="199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178" fontId="12" fillId="0" borderId="10" xfId="0" applyNumberFormat="1" applyFont="1" applyBorder="1" applyAlignment="1" applyProtection="1">
      <alignment/>
      <protection locked="0"/>
    </xf>
    <xf numFmtId="178" fontId="4" fillId="0" borderId="23" xfId="59" applyNumberFormat="1" applyFont="1" applyBorder="1" applyAlignment="1" applyProtection="1">
      <alignment/>
      <protection locked="0"/>
    </xf>
    <xf numFmtId="178" fontId="4" fillId="0" borderId="20" xfId="59" applyNumberFormat="1" applyFont="1" applyBorder="1" applyAlignment="1" applyProtection="1">
      <alignment/>
      <protection locked="0"/>
    </xf>
    <xf numFmtId="178" fontId="4" fillId="0" borderId="25" xfId="59" applyNumberFormat="1" applyFont="1" applyBorder="1" applyAlignment="1" applyProtection="1">
      <alignment/>
      <protection locked="0"/>
    </xf>
    <xf numFmtId="4" fontId="12" fillId="0" borderId="0" xfId="0" applyNumberFormat="1" applyFont="1" applyBorder="1" applyAlignment="1" applyProtection="1">
      <alignment vertical="top"/>
      <protection/>
    </xf>
    <xf numFmtId="199" fontId="4" fillId="34" borderId="11" xfId="0" applyNumberFormat="1" applyFont="1" applyFill="1" applyBorder="1" applyAlignment="1" applyProtection="1">
      <alignment horizontal="center"/>
      <protection/>
    </xf>
    <xf numFmtId="199" fontId="4" fillId="34" borderId="10" xfId="0" applyNumberFormat="1" applyFont="1" applyFill="1" applyBorder="1" applyAlignment="1" applyProtection="1">
      <alignment horizontal="center"/>
      <protection/>
    </xf>
    <xf numFmtId="4" fontId="4" fillId="34" borderId="13" xfId="0" applyNumberFormat="1" applyFont="1" applyFill="1" applyBorder="1" applyAlignment="1" applyProtection="1">
      <alignment horizontal="center"/>
      <protection/>
    </xf>
    <xf numFmtId="4" fontId="4" fillId="34" borderId="10" xfId="0" applyNumberFormat="1" applyFont="1" applyFill="1" applyBorder="1" applyAlignment="1" applyProtection="1">
      <alignment horizontal="center"/>
      <protection/>
    </xf>
    <xf numFmtId="178" fontId="4" fillId="34" borderId="14" xfId="59" applyNumberFormat="1" applyFont="1" applyFill="1" applyBorder="1" applyAlignment="1" applyProtection="1">
      <alignment horizontal="center"/>
      <protection/>
    </xf>
    <xf numFmtId="178" fontId="4" fillId="34" borderId="10" xfId="59" applyNumberFormat="1" applyFont="1" applyFill="1" applyBorder="1" applyAlignment="1" applyProtection="1">
      <alignment horizontal="center"/>
      <protection/>
    </xf>
    <xf numFmtId="178" fontId="4" fillId="34" borderId="13" xfId="59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center"/>
      <protection/>
    </xf>
    <xf numFmtId="4" fontId="4" fillId="34" borderId="15" xfId="0" applyNumberFormat="1" applyFont="1" applyFill="1" applyBorder="1" applyAlignment="1" applyProtection="1">
      <alignment horizontal="center"/>
      <protection/>
    </xf>
    <xf numFmtId="178" fontId="4" fillId="0" borderId="12" xfId="59" applyNumberFormat="1" applyFont="1" applyBorder="1" applyAlignment="1" applyProtection="1">
      <alignment horizontal="center"/>
      <protection/>
    </xf>
    <xf numFmtId="178" fontId="4" fillId="34" borderId="24" xfId="59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99" fontId="12" fillId="34" borderId="10" xfId="0" applyNumberFormat="1" applyFont="1" applyFill="1" applyBorder="1" applyAlignment="1" applyProtection="1">
      <alignment horizontal="center"/>
      <protection/>
    </xf>
    <xf numFmtId="4" fontId="16" fillId="34" borderId="10" xfId="0" applyNumberFormat="1" applyFont="1" applyFill="1" applyBorder="1" applyAlignment="1" applyProtection="1">
      <alignment horizontal="left"/>
      <protection/>
    </xf>
    <xf numFmtId="4" fontId="16" fillId="34" borderId="10" xfId="0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Border="1" applyAlignment="1" applyProtection="1">
      <alignment/>
      <protection/>
    </xf>
    <xf numFmtId="199" fontId="4" fillId="0" borderId="0" xfId="0" applyNumberFormat="1" applyFont="1" applyBorder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/>
      <protection/>
    </xf>
    <xf numFmtId="178" fontId="13" fillId="0" borderId="0" xfId="59" applyNumberFormat="1" applyFont="1" applyBorder="1" applyAlignment="1" applyProtection="1">
      <alignment/>
      <protection/>
    </xf>
    <xf numFmtId="178" fontId="4" fillId="0" borderId="0" xfId="59" applyNumberFormat="1" applyFont="1" applyBorder="1" applyAlignment="1" applyProtection="1">
      <alignment/>
      <protection/>
    </xf>
    <xf numFmtId="178" fontId="12" fillId="35" borderId="18" xfId="59" applyNumberFormat="1" applyFont="1" applyFill="1" applyBorder="1" applyAlignment="1" applyProtection="1">
      <alignment/>
      <protection/>
    </xf>
    <xf numFmtId="178" fontId="4" fillId="34" borderId="15" xfId="0" applyNumberFormat="1" applyFont="1" applyFill="1" applyBorder="1" applyAlignment="1" applyProtection="1">
      <alignment horizontal="center"/>
      <protection/>
    </xf>
    <xf numFmtId="3" fontId="4" fillId="34" borderId="11" xfId="0" applyNumberFormat="1" applyFont="1" applyFill="1" applyBorder="1" applyAlignment="1" applyProtection="1">
      <alignment horizontal="center"/>
      <protection/>
    </xf>
    <xf numFmtId="178" fontId="4" fillId="34" borderId="26" xfId="0" applyNumberFormat="1" applyFont="1" applyFill="1" applyBorder="1" applyAlignment="1" applyProtection="1">
      <alignment horizontal="center"/>
      <protection/>
    </xf>
    <xf numFmtId="178" fontId="4" fillId="34" borderId="19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178" fontId="12" fillId="34" borderId="1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alignment/>
      <protection locked="0"/>
    </xf>
    <xf numFmtId="4" fontId="4" fillId="0" borderId="26" xfId="0" applyNumberFormat="1" applyFont="1" applyBorder="1" applyAlignment="1">
      <alignment horizontal="left"/>
    </xf>
    <xf numFmtId="4" fontId="4" fillId="0" borderId="27" xfId="0" applyNumberFormat="1" applyFont="1" applyBorder="1" applyAlignment="1">
      <alignment horizontal="left"/>
    </xf>
    <xf numFmtId="178" fontId="4" fillId="34" borderId="13" xfId="59" applyNumberFormat="1" applyFont="1" applyFill="1" applyBorder="1" applyAlignment="1">
      <alignment horizontal="center"/>
    </xf>
    <xf numFmtId="178" fontId="4" fillId="34" borderId="24" xfId="59" applyNumberFormat="1" applyFont="1" applyFill="1" applyBorder="1" applyAlignment="1">
      <alignment horizontal="center"/>
    </xf>
    <xf numFmtId="178" fontId="4" fillId="34" borderId="14" xfId="59" applyNumberFormat="1" applyFont="1" applyFill="1" applyBorder="1" applyAlignment="1">
      <alignment horizontal="center"/>
    </xf>
    <xf numFmtId="4" fontId="23" fillId="34" borderId="13" xfId="0" applyNumberFormat="1" applyFont="1" applyFill="1" applyBorder="1" applyAlignment="1" applyProtection="1">
      <alignment horizontal="center" vertical="top"/>
      <protection locked="0"/>
    </xf>
    <xf numFmtId="4" fontId="23" fillId="34" borderId="24" xfId="0" applyNumberFormat="1" applyFont="1" applyFill="1" applyBorder="1" applyAlignment="1" applyProtection="1">
      <alignment horizontal="center" vertical="top"/>
      <protection locked="0"/>
    </xf>
    <xf numFmtId="4" fontId="23" fillId="34" borderId="14" xfId="0" applyNumberFormat="1" applyFont="1" applyFill="1" applyBorder="1" applyAlignment="1" applyProtection="1">
      <alignment horizontal="center" vertical="top"/>
      <protection locked="0"/>
    </xf>
    <xf numFmtId="4" fontId="4" fillId="0" borderId="26" xfId="0" applyNumberFormat="1" applyFont="1" applyBorder="1" applyAlignment="1" applyProtection="1">
      <alignment horizontal="left"/>
      <protection locked="0"/>
    </xf>
    <xf numFmtId="4" fontId="4" fillId="0" borderId="27" xfId="0" applyNumberFormat="1" applyFont="1" applyBorder="1" applyAlignment="1" applyProtection="1">
      <alignment horizontal="left"/>
      <protection locked="0"/>
    </xf>
    <xf numFmtId="178" fontId="4" fillId="34" borderId="15" xfId="59" applyNumberFormat="1" applyFont="1" applyFill="1" applyBorder="1" applyAlignment="1" applyProtection="1">
      <alignment horizontal="center"/>
      <protection/>
    </xf>
    <xf numFmtId="178" fontId="4" fillId="34" borderId="16" xfId="59" applyNumberFormat="1" applyFont="1" applyFill="1" applyBorder="1" applyAlignment="1" applyProtection="1">
      <alignment horizontal="center"/>
      <protection/>
    </xf>
    <xf numFmtId="178" fontId="4" fillId="34" borderId="12" xfId="59" applyNumberFormat="1" applyFont="1" applyFill="1" applyBorder="1" applyAlignment="1" applyProtection="1">
      <alignment horizontal="center"/>
      <protection/>
    </xf>
    <xf numFmtId="4" fontId="4" fillId="34" borderId="13" xfId="0" applyNumberFormat="1" applyFont="1" applyFill="1" applyBorder="1" applyAlignment="1" applyProtection="1">
      <alignment horizontal="center" vertical="top"/>
      <protection/>
    </xf>
    <xf numFmtId="4" fontId="4" fillId="34" borderId="24" xfId="0" applyNumberFormat="1" applyFont="1" applyFill="1" applyBorder="1" applyAlignment="1" applyProtection="1">
      <alignment horizontal="center" vertical="top"/>
      <protection/>
    </xf>
    <xf numFmtId="4" fontId="4" fillId="34" borderId="14" xfId="0" applyNumberFormat="1" applyFont="1" applyFill="1" applyBorder="1" applyAlignment="1" applyProtection="1">
      <alignment horizontal="center" vertical="top"/>
      <protection/>
    </xf>
    <xf numFmtId="178" fontId="4" fillId="34" borderId="19" xfId="59" applyNumberFormat="1" applyFont="1" applyFill="1" applyBorder="1" applyAlignment="1" applyProtection="1">
      <alignment horizontal="center"/>
      <protection/>
    </xf>
    <xf numFmtId="178" fontId="4" fillId="34" borderId="11" xfId="59" applyNumberFormat="1" applyFont="1" applyFill="1" applyBorder="1" applyAlignment="1" applyProtection="1">
      <alignment horizontal="center"/>
      <protection/>
    </xf>
    <xf numFmtId="3" fontId="4" fillId="34" borderId="19" xfId="0" applyNumberFormat="1" applyFont="1" applyFill="1" applyBorder="1" applyAlignment="1" applyProtection="1">
      <alignment horizontal="center" wrapText="1"/>
      <protection/>
    </xf>
    <xf numFmtId="3" fontId="4" fillId="34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192" fontId="6" fillId="0" borderId="25" xfId="0" applyNumberFormat="1" applyFont="1" applyBorder="1" applyAlignment="1">
      <alignment horizontal="center"/>
    </xf>
    <xf numFmtId="192" fontId="6" fillId="0" borderId="16" xfId="0" applyNumberFormat="1" applyFont="1" applyBorder="1" applyAlignment="1">
      <alignment horizontal="center"/>
    </xf>
    <xf numFmtId="178" fontId="6" fillId="0" borderId="25" xfId="0" applyNumberFormat="1" applyFont="1" applyBorder="1" applyAlignment="1">
      <alignment horizontal="center"/>
    </xf>
    <xf numFmtId="178" fontId="6" fillId="0" borderId="16" xfId="0" applyNumberFormat="1" applyFont="1" applyBorder="1" applyAlignment="1">
      <alignment horizontal="center"/>
    </xf>
    <xf numFmtId="178" fontId="6" fillId="0" borderId="28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C40"/>
  <sheetViews>
    <sheetView zoomScale="75" zoomScaleNormal="75" zoomScalePageLayoutView="0" workbookViewId="0" topLeftCell="A1">
      <selection activeCell="B1" sqref="B1:C1"/>
    </sheetView>
  </sheetViews>
  <sheetFormatPr defaultColWidth="12.421875" defaultRowHeight="12.75"/>
  <cols>
    <col min="1" max="1" width="32.00390625" style="48" customWidth="1"/>
    <col min="2" max="2" width="20.8515625" style="48" bestFit="1" customWidth="1"/>
    <col min="3" max="3" width="15.57421875" style="48" customWidth="1"/>
    <col min="4" max="16384" width="12.421875" style="48" customWidth="1"/>
  </cols>
  <sheetData>
    <row r="1" spans="1:3" ht="15">
      <c r="A1" s="47" t="s">
        <v>42</v>
      </c>
      <c r="B1" s="222"/>
      <c r="C1" s="223"/>
    </row>
    <row r="2" spans="1:3" ht="15">
      <c r="A2" s="47" t="s">
        <v>50</v>
      </c>
      <c r="B2" s="219"/>
      <c r="C2" s="220"/>
    </row>
    <row r="3" spans="1:3" ht="15">
      <c r="A3" s="47" t="s">
        <v>43</v>
      </c>
      <c r="B3" s="219"/>
      <c r="C3" s="220"/>
    </row>
    <row r="4" spans="1:3" ht="15">
      <c r="A4" s="47" t="s">
        <v>44</v>
      </c>
      <c r="B4" s="219"/>
      <c r="C4" s="220"/>
    </row>
    <row r="5" spans="1:3" ht="15">
      <c r="A5" s="47" t="s">
        <v>45</v>
      </c>
      <c r="B5" s="219"/>
      <c r="C5" s="220"/>
    </row>
    <row r="6" spans="1:3" ht="15">
      <c r="A6" s="47" t="s">
        <v>46</v>
      </c>
      <c r="B6" s="219"/>
      <c r="C6" s="220"/>
    </row>
    <row r="7" spans="1:3" ht="15">
      <c r="A7" s="47" t="s">
        <v>47</v>
      </c>
      <c r="B7" s="219"/>
      <c r="C7" s="220"/>
    </row>
    <row r="8" spans="1:3" ht="15">
      <c r="A8" s="47" t="s">
        <v>48</v>
      </c>
      <c r="B8" s="219"/>
      <c r="C8" s="220"/>
    </row>
    <row r="9" spans="1:3" ht="15">
      <c r="A9" s="47" t="s">
        <v>51</v>
      </c>
      <c r="B9" s="219"/>
      <c r="C9" s="220"/>
    </row>
    <row r="10" spans="1:3" ht="15">
      <c r="A10" s="47" t="s">
        <v>49</v>
      </c>
      <c r="B10" s="219"/>
      <c r="C10" s="220"/>
    </row>
    <row r="11" ht="14.25">
      <c r="B11" s="49"/>
    </row>
    <row r="12" spans="1:2" ht="15">
      <c r="A12" s="50" t="s">
        <v>40</v>
      </c>
      <c r="B12" s="51">
        <v>39447</v>
      </c>
    </row>
    <row r="13" spans="1:2" ht="15">
      <c r="A13" s="52"/>
      <c r="B13" s="49"/>
    </row>
    <row r="14" spans="1:2" ht="15">
      <c r="A14" s="50" t="s">
        <v>37</v>
      </c>
      <c r="B14" s="49">
        <v>2007</v>
      </c>
    </row>
    <row r="15" spans="1:3" ht="15">
      <c r="A15" s="53" t="s">
        <v>41</v>
      </c>
      <c r="B15" s="58">
        <v>5</v>
      </c>
      <c r="C15" s="54" t="s">
        <v>36</v>
      </c>
    </row>
    <row r="16" spans="1:3" ht="15">
      <c r="A16" s="53" t="s">
        <v>97</v>
      </c>
      <c r="B16" s="171">
        <v>0.25</v>
      </c>
      <c r="C16" s="170"/>
    </row>
    <row r="17" ht="14.25">
      <c r="A17" s="49"/>
    </row>
    <row r="18" spans="1:3" ht="15">
      <c r="A18" s="50" t="s">
        <v>38</v>
      </c>
      <c r="B18" s="221"/>
      <c r="C18" s="221"/>
    </row>
    <row r="19" spans="1:3" ht="15">
      <c r="A19" s="53" t="s">
        <v>39</v>
      </c>
      <c r="B19" s="51"/>
      <c r="C19" s="48" t="s">
        <v>101</v>
      </c>
    </row>
    <row r="20" ht="15">
      <c r="A20" s="50" t="s">
        <v>52</v>
      </c>
    </row>
    <row r="21" spans="1:2" ht="15">
      <c r="A21" s="50" t="s">
        <v>53</v>
      </c>
      <c r="B21" s="58"/>
    </row>
    <row r="26" ht="14.25">
      <c r="C26" s="55"/>
    </row>
    <row r="27" ht="14.25">
      <c r="C27" s="55"/>
    </row>
    <row r="31" ht="14.25">
      <c r="B31" s="56"/>
    </row>
    <row r="32" ht="14.25">
      <c r="B32" s="56"/>
    </row>
    <row r="33" ht="14.25">
      <c r="B33" s="57"/>
    </row>
    <row r="34" ht="14.25">
      <c r="B34" s="57"/>
    </row>
    <row r="35" ht="14.25">
      <c r="B35" s="57"/>
    </row>
    <row r="36" ht="14.25">
      <c r="B36" s="57"/>
    </row>
    <row r="37" ht="14.25">
      <c r="B37" s="57"/>
    </row>
    <row r="38" ht="14.25">
      <c r="B38" s="57"/>
    </row>
    <row r="39" ht="14.25">
      <c r="B39" s="57"/>
    </row>
    <row r="40" ht="14.25">
      <c r="B40" s="57"/>
    </row>
  </sheetData>
  <sheetProtection/>
  <protectedRanges>
    <protectedRange sqref="B1:C10" name="Bereik1"/>
  </protectedRanges>
  <mergeCells count="11">
    <mergeCell ref="B5:C5"/>
    <mergeCell ref="B6:C6"/>
    <mergeCell ref="B7:C7"/>
    <mergeCell ref="B18:C18"/>
    <mergeCell ref="B8:C8"/>
    <mergeCell ref="B3:C3"/>
    <mergeCell ref="B1:C1"/>
    <mergeCell ref="B10:C10"/>
    <mergeCell ref="B2:C2"/>
    <mergeCell ref="B9:C9"/>
    <mergeCell ref="B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W45"/>
  <sheetViews>
    <sheetView zoomScale="58" zoomScaleNormal="58" zoomScaleSheetLayoutView="75" zoomScalePageLayoutView="0" workbookViewId="0" topLeftCell="A1">
      <pane xSplit="1" ySplit="3" topLeftCell="B7" activePane="bottomRight" state="frozen"/>
      <selection pane="topLeft" activeCell="G4" sqref="G4"/>
      <selection pane="topRight" activeCell="G4" sqref="G4"/>
      <selection pane="bottomLeft" activeCell="G4" sqref="G4"/>
      <selection pane="bottomRight" activeCell="B7" sqref="B7"/>
    </sheetView>
  </sheetViews>
  <sheetFormatPr defaultColWidth="14.421875" defaultRowHeight="12.75"/>
  <cols>
    <col min="1" max="1" width="4.57421875" style="60" customWidth="1"/>
    <col min="2" max="2" width="8.28125" style="157" customWidth="1"/>
    <col min="3" max="3" width="29.140625" style="21" customWidth="1"/>
    <col min="4" max="4" width="7.7109375" style="33" bestFit="1" customWidth="1"/>
    <col min="5" max="5" width="12.421875" style="46" bestFit="1" customWidth="1"/>
    <col min="6" max="6" width="14.421875" style="46" hidden="1" customWidth="1"/>
    <col min="7" max="7" width="14.421875" style="62" bestFit="1" customWidth="1"/>
    <col min="8" max="17" width="13.7109375" style="41" customWidth="1"/>
    <col min="18" max="18" width="13.7109375" style="41" hidden="1" customWidth="1"/>
    <col min="19" max="19" width="14.421875" style="21" hidden="1" customWidth="1"/>
    <col min="20" max="20" width="13.7109375" style="209" customWidth="1"/>
    <col min="21" max="21" width="13.7109375" style="36" customWidth="1"/>
    <col min="22" max="16384" width="14.421875" style="21" customWidth="1"/>
  </cols>
  <sheetData>
    <row r="1" spans="1:23" s="32" customFormat="1" ht="25.5" customHeight="1">
      <c r="A1" s="229" t="str">
        <f>CONCATENATE(C2," over de periode ",TEXT(IF(Boekjaar=YEAR(KvkDatum),KvkDatum,DATE(Boekjaar,"1","1")),"dd mmmm jjjj")," tot en met 31-12-",Boekjaar)</f>
        <v>Kasboek over de periode 01 januari 2007 tot en met 31-12-2007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1"/>
      <c r="W1" s="124"/>
    </row>
    <row r="2" spans="1:23" ht="15.75">
      <c r="A2" s="129"/>
      <c r="B2" s="150" t="s">
        <v>56</v>
      </c>
      <c r="C2" s="224" t="s">
        <v>58</v>
      </c>
      <c r="D2" s="225"/>
      <c r="E2" s="95" t="s">
        <v>12</v>
      </c>
      <c r="F2" s="96" t="s">
        <v>55</v>
      </c>
      <c r="G2" s="96" t="s">
        <v>55</v>
      </c>
      <c r="H2" s="95" t="s">
        <v>28</v>
      </c>
      <c r="I2" s="226" t="s">
        <v>83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8"/>
      <c r="W2" s="125"/>
    </row>
    <row r="3" spans="1:23" s="33" customFormat="1" ht="15.75">
      <c r="A3" s="65" t="s">
        <v>15</v>
      </c>
      <c r="B3" s="151" t="s">
        <v>16</v>
      </c>
      <c r="C3" s="66" t="s">
        <v>17</v>
      </c>
      <c r="D3" s="67" t="s">
        <v>57</v>
      </c>
      <c r="E3" s="68" t="s">
        <v>18</v>
      </c>
      <c r="F3" s="69"/>
      <c r="G3" s="69"/>
      <c r="H3" s="68" t="s">
        <v>19</v>
      </c>
      <c r="I3" s="70" t="s">
        <v>32</v>
      </c>
      <c r="J3" s="71" t="s">
        <v>31</v>
      </c>
      <c r="K3" s="71" t="s">
        <v>29</v>
      </c>
      <c r="L3" s="71" t="s">
        <v>30</v>
      </c>
      <c r="M3" s="71" t="s">
        <v>34</v>
      </c>
      <c r="N3" s="71" t="s">
        <v>35</v>
      </c>
      <c r="O3" s="72" t="s">
        <v>33</v>
      </c>
      <c r="P3" s="71" t="s">
        <v>66</v>
      </c>
      <c r="Q3" s="71" t="s">
        <v>7</v>
      </c>
      <c r="R3" s="70" t="s">
        <v>80</v>
      </c>
      <c r="S3" s="70" t="s">
        <v>80</v>
      </c>
      <c r="T3" s="194" t="s">
        <v>102</v>
      </c>
      <c r="U3" s="193" t="s">
        <v>104</v>
      </c>
      <c r="V3" s="70" t="s">
        <v>84</v>
      </c>
      <c r="W3" s="126" t="s">
        <v>82</v>
      </c>
    </row>
    <row r="4" spans="1:23" s="33" customFormat="1" ht="15.75">
      <c r="A4" s="65"/>
      <c r="B4" s="152"/>
      <c r="C4" s="74" t="s">
        <v>54</v>
      </c>
      <c r="D4" s="75"/>
      <c r="E4" s="76"/>
      <c r="F4" s="63">
        <f>G4</f>
        <v>0</v>
      </c>
      <c r="G4" s="63">
        <v>0</v>
      </c>
      <c r="H4" s="76"/>
      <c r="I4" s="70"/>
      <c r="J4" s="71"/>
      <c r="K4" s="71"/>
      <c r="L4" s="71"/>
      <c r="M4" s="71"/>
      <c r="N4" s="71"/>
      <c r="O4" s="72"/>
      <c r="P4" s="72"/>
      <c r="Q4" s="73"/>
      <c r="R4" s="73" t="s">
        <v>26</v>
      </c>
      <c r="S4" s="73" t="s">
        <v>81</v>
      </c>
      <c r="T4" s="195"/>
      <c r="U4" s="194" t="s">
        <v>105</v>
      </c>
      <c r="V4" s="71" t="s">
        <v>3</v>
      </c>
      <c r="W4" s="126"/>
    </row>
    <row r="5" spans="1:23" ht="15.75">
      <c r="A5" s="59">
        <v>1</v>
      </c>
      <c r="B5" s="153"/>
      <c r="C5" s="25"/>
      <c r="D5" s="61"/>
      <c r="E5" s="42"/>
      <c r="F5" s="64">
        <f>IF(LOWER(D5)="bij",F4+E5,F4-E5)</f>
        <v>0</v>
      </c>
      <c r="G5" s="64">
        <f>IF(LOWER(D5)="bij",G4+E5,G4-E5)</f>
        <v>0</v>
      </c>
      <c r="H5" s="42"/>
      <c r="I5" s="40"/>
      <c r="J5" s="40"/>
      <c r="K5" s="40"/>
      <c r="L5" s="40"/>
      <c r="M5" s="40"/>
      <c r="N5" s="40"/>
      <c r="O5" s="40"/>
      <c r="P5" s="94"/>
      <c r="Q5" s="40"/>
      <c r="R5" s="40"/>
      <c r="S5" s="40"/>
      <c r="T5" s="180"/>
      <c r="U5" s="179"/>
      <c r="V5" s="40"/>
      <c r="W5" s="175">
        <f aca="true" t="shared" si="0" ref="W5:W44">IF(I5="","",IF(J5="","Vul Bij of Af!",IF(I5&lt;&gt;K5+ABS(SUM(M5:S5)+SUM(T5:V5)),"Niet klaar!",IF(LOWER(H5)="bij",IF(I5&lt;&gt;K5-SUM(M5:R5)+S5-SUM(T5:V5),"Onjuist!","Ok"),IF(I5&lt;&gt;K5+SUM(M5:V5),"Onjuist!","Ok")))))</f>
      </c>
    </row>
    <row r="6" spans="1:23" ht="15.75">
      <c r="A6" s="59">
        <v>2</v>
      </c>
      <c r="B6" s="153"/>
      <c r="C6" s="25"/>
      <c r="D6" s="61"/>
      <c r="E6" s="43"/>
      <c r="F6" s="64">
        <f aca="true" t="shared" si="1" ref="F6:F44">IF(LOWER(D6)="bij",F5+E6,F5-E6)</f>
        <v>0</v>
      </c>
      <c r="G6" s="64">
        <f aca="true" t="shared" si="2" ref="G6:G44">IF(D6="","",IF(E6="","",IF(LOWER(D6)="Bij",G5+E6,G5-E6)))</f>
      </c>
      <c r="H6" s="43"/>
      <c r="I6" s="40"/>
      <c r="J6" s="40"/>
      <c r="K6" s="40"/>
      <c r="L6" s="40"/>
      <c r="M6" s="40"/>
      <c r="N6" s="40"/>
      <c r="O6" s="40"/>
      <c r="P6" s="94"/>
      <c r="Q6" s="40"/>
      <c r="R6" s="40"/>
      <c r="S6" s="40"/>
      <c r="T6" s="180"/>
      <c r="U6" s="179"/>
      <c r="V6" s="40"/>
      <c r="W6" s="175">
        <f t="shared" si="0"/>
      </c>
    </row>
    <row r="7" spans="1:23" ht="15.75">
      <c r="A7" s="59">
        <v>3</v>
      </c>
      <c r="B7" s="153"/>
      <c r="C7" s="25"/>
      <c r="D7" s="61"/>
      <c r="E7" s="43"/>
      <c r="F7" s="64">
        <f t="shared" si="1"/>
        <v>0</v>
      </c>
      <c r="G7" s="64">
        <f t="shared" si="2"/>
      </c>
      <c r="H7" s="43"/>
      <c r="I7" s="40"/>
      <c r="J7" s="40"/>
      <c r="K7" s="40"/>
      <c r="L7" s="40"/>
      <c r="M7" s="40"/>
      <c r="N7" s="40"/>
      <c r="O7" s="40"/>
      <c r="P7" s="94"/>
      <c r="Q7" s="40"/>
      <c r="R7" s="40"/>
      <c r="S7" s="40"/>
      <c r="T7" s="180"/>
      <c r="U7" s="179"/>
      <c r="V7" s="40"/>
      <c r="W7" s="175">
        <f t="shared" si="0"/>
      </c>
    </row>
    <row r="8" spans="1:23" ht="15.75">
      <c r="A8" s="59">
        <v>4</v>
      </c>
      <c r="B8" s="153"/>
      <c r="C8" s="25"/>
      <c r="D8" s="61"/>
      <c r="E8" s="43"/>
      <c r="F8" s="64">
        <f t="shared" si="1"/>
        <v>0</v>
      </c>
      <c r="G8" s="64">
        <f t="shared" si="2"/>
      </c>
      <c r="H8" s="43"/>
      <c r="I8" s="40"/>
      <c r="J8" s="40"/>
      <c r="K8" s="40"/>
      <c r="L8" s="40"/>
      <c r="M8" s="40"/>
      <c r="N8" s="40"/>
      <c r="O8" s="40"/>
      <c r="P8" s="94"/>
      <c r="Q8" s="40"/>
      <c r="R8" s="40"/>
      <c r="S8" s="40"/>
      <c r="T8" s="180"/>
      <c r="U8" s="179"/>
      <c r="V8" s="40"/>
      <c r="W8" s="175">
        <f t="shared" si="0"/>
      </c>
    </row>
    <row r="9" spans="1:23" ht="15.75">
      <c r="A9" s="59">
        <v>5</v>
      </c>
      <c r="B9" s="153"/>
      <c r="C9" s="26"/>
      <c r="D9" s="61"/>
      <c r="E9" s="43"/>
      <c r="F9" s="64">
        <f t="shared" si="1"/>
        <v>0</v>
      </c>
      <c r="G9" s="64">
        <f t="shared" si="2"/>
      </c>
      <c r="H9" s="43"/>
      <c r="I9" s="40"/>
      <c r="J9" s="40"/>
      <c r="K9" s="40"/>
      <c r="L9" s="40"/>
      <c r="M9" s="40"/>
      <c r="N9" s="40"/>
      <c r="O9" s="40"/>
      <c r="P9" s="94"/>
      <c r="Q9" s="40"/>
      <c r="R9" s="40"/>
      <c r="S9" s="40"/>
      <c r="T9" s="180"/>
      <c r="U9" s="179"/>
      <c r="V9" s="40"/>
      <c r="W9" s="175">
        <f t="shared" si="0"/>
      </c>
    </row>
    <row r="10" spans="1:23" ht="15.75">
      <c r="A10" s="59">
        <v>6</v>
      </c>
      <c r="B10" s="153"/>
      <c r="C10" s="25"/>
      <c r="D10" s="61"/>
      <c r="E10" s="43"/>
      <c r="F10" s="64">
        <f t="shared" si="1"/>
        <v>0</v>
      </c>
      <c r="G10" s="64">
        <f t="shared" si="2"/>
      </c>
      <c r="H10" s="43"/>
      <c r="I10" s="40"/>
      <c r="J10" s="40"/>
      <c r="K10" s="40"/>
      <c r="L10" s="40"/>
      <c r="M10" s="40"/>
      <c r="N10" s="40"/>
      <c r="O10" s="40"/>
      <c r="P10" s="94"/>
      <c r="Q10" s="40"/>
      <c r="R10" s="40"/>
      <c r="S10" s="40"/>
      <c r="T10" s="180"/>
      <c r="U10" s="179"/>
      <c r="V10" s="40"/>
      <c r="W10" s="175">
        <f t="shared" si="0"/>
      </c>
    </row>
    <row r="11" spans="1:23" s="35" customFormat="1" ht="15.75">
      <c r="A11" s="59">
        <v>7</v>
      </c>
      <c r="B11" s="154"/>
      <c r="C11" s="30"/>
      <c r="D11" s="61"/>
      <c r="E11" s="44"/>
      <c r="F11" s="64">
        <f t="shared" si="1"/>
        <v>0</v>
      </c>
      <c r="G11" s="64">
        <f t="shared" si="2"/>
      </c>
      <c r="H11" s="44"/>
      <c r="I11" s="40"/>
      <c r="J11" s="40"/>
      <c r="K11" s="40"/>
      <c r="L11" s="40"/>
      <c r="M11" s="40"/>
      <c r="N11" s="40"/>
      <c r="O11" s="40"/>
      <c r="P11" s="94"/>
      <c r="Q11" s="40"/>
      <c r="R11" s="40">
        <f aca="true" t="shared" si="3" ref="R11:R44">IF(Q11&lt;&gt;0,H11,0)</f>
        <v>0</v>
      </c>
      <c r="S11" s="40">
        <f aca="true" t="shared" si="4" ref="S11:S44">Q11+R11</f>
        <v>0</v>
      </c>
      <c r="T11" s="180"/>
      <c r="U11" s="179"/>
      <c r="V11" s="40"/>
      <c r="W11" s="175">
        <f t="shared" si="0"/>
      </c>
    </row>
    <row r="12" spans="1:23" ht="15.75">
      <c r="A12" s="59">
        <v>8</v>
      </c>
      <c r="B12" s="153"/>
      <c r="C12" s="25"/>
      <c r="D12" s="61"/>
      <c r="E12" s="43"/>
      <c r="F12" s="64">
        <f t="shared" si="1"/>
        <v>0</v>
      </c>
      <c r="G12" s="64">
        <f t="shared" si="2"/>
      </c>
      <c r="H12" s="43"/>
      <c r="I12" s="40"/>
      <c r="J12" s="40"/>
      <c r="K12" s="40"/>
      <c r="L12" s="40"/>
      <c r="M12" s="40"/>
      <c r="N12" s="40"/>
      <c r="O12" s="40"/>
      <c r="P12" s="94"/>
      <c r="Q12" s="40"/>
      <c r="R12" s="40">
        <f t="shared" si="3"/>
        <v>0</v>
      </c>
      <c r="S12" s="40">
        <f t="shared" si="4"/>
        <v>0</v>
      </c>
      <c r="T12" s="180"/>
      <c r="U12" s="179"/>
      <c r="V12" s="40"/>
      <c r="W12" s="175">
        <f t="shared" si="0"/>
      </c>
    </row>
    <row r="13" spans="1:23" ht="15.75">
      <c r="A13" s="59">
        <v>9</v>
      </c>
      <c r="B13" s="153"/>
      <c r="C13" s="25"/>
      <c r="D13" s="61"/>
      <c r="E13" s="43"/>
      <c r="F13" s="64">
        <f t="shared" si="1"/>
        <v>0</v>
      </c>
      <c r="G13" s="64">
        <f t="shared" si="2"/>
      </c>
      <c r="H13" s="43"/>
      <c r="I13" s="40"/>
      <c r="J13" s="40"/>
      <c r="K13" s="40"/>
      <c r="L13" s="40"/>
      <c r="M13" s="40"/>
      <c r="N13" s="40"/>
      <c r="O13" s="40"/>
      <c r="P13" s="94"/>
      <c r="Q13" s="40"/>
      <c r="R13" s="40">
        <f t="shared" si="3"/>
        <v>0</v>
      </c>
      <c r="S13" s="40">
        <f t="shared" si="4"/>
        <v>0</v>
      </c>
      <c r="T13" s="180"/>
      <c r="U13" s="179"/>
      <c r="V13" s="40"/>
      <c r="W13" s="175">
        <f t="shared" si="0"/>
      </c>
    </row>
    <row r="14" spans="1:23" ht="15.75">
      <c r="A14" s="59">
        <v>10</v>
      </c>
      <c r="B14" s="153"/>
      <c r="C14" s="25"/>
      <c r="D14" s="61"/>
      <c r="E14" s="43"/>
      <c r="F14" s="64">
        <f t="shared" si="1"/>
        <v>0</v>
      </c>
      <c r="G14" s="64">
        <f t="shared" si="2"/>
      </c>
      <c r="H14" s="43"/>
      <c r="I14" s="40"/>
      <c r="J14" s="40"/>
      <c r="K14" s="40"/>
      <c r="L14" s="40"/>
      <c r="M14" s="40"/>
      <c r="N14" s="40"/>
      <c r="O14" s="40"/>
      <c r="P14" s="94"/>
      <c r="Q14" s="40"/>
      <c r="R14" s="40">
        <f t="shared" si="3"/>
        <v>0</v>
      </c>
      <c r="S14" s="40">
        <f t="shared" si="4"/>
        <v>0</v>
      </c>
      <c r="T14" s="180"/>
      <c r="U14" s="179"/>
      <c r="V14" s="40"/>
      <c r="W14" s="175">
        <f t="shared" si="0"/>
      </c>
    </row>
    <row r="15" spans="1:23" ht="15.75">
      <c r="A15" s="59">
        <v>11</v>
      </c>
      <c r="B15" s="153"/>
      <c r="C15" s="25"/>
      <c r="D15" s="61"/>
      <c r="E15" s="43"/>
      <c r="F15" s="64">
        <f t="shared" si="1"/>
        <v>0</v>
      </c>
      <c r="G15" s="64">
        <f t="shared" si="2"/>
      </c>
      <c r="H15" s="43"/>
      <c r="I15" s="40"/>
      <c r="J15" s="40"/>
      <c r="K15" s="40"/>
      <c r="L15" s="40"/>
      <c r="M15" s="40"/>
      <c r="N15" s="40"/>
      <c r="O15" s="40"/>
      <c r="P15" s="94"/>
      <c r="Q15" s="40"/>
      <c r="R15" s="40">
        <f t="shared" si="3"/>
        <v>0</v>
      </c>
      <c r="S15" s="40">
        <f t="shared" si="4"/>
        <v>0</v>
      </c>
      <c r="T15" s="180"/>
      <c r="U15" s="179"/>
      <c r="V15" s="40"/>
      <c r="W15" s="175">
        <f t="shared" si="0"/>
      </c>
    </row>
    <row r="16" spans="1:23" ht="15.75">
      <c r="A16" s="59">
        <v>12</v>
      </c>
      <c r="B16" s="153"/>
      <c r="C16" s="25"/>
      <c r="D16" s="61"/>
      <c r="E16" s="43"/>
      <c r="F16" s="64">
        <f t="shared" si="1"/>
        <v>0</v>
      </c>
      <c r="G16" s="64">
        <f t="shared" si="2"/>
      </c>
      <c r="H16" s="43"/>
      <c r="I16" s="40"/>
      <c r="J16" s="40"/>
      <c r="K16" s="40"/>
      <c r="L16" s="40"/>
      <c r="M16" s="40"/>
      <c r="N16" s="40"/>
      <c r="O16" s="40"/>
      <c r="P16" s="94"/>
      <c r="Q16" s="40"/>
      <c r="R16" s="40">
        <f t="shared" si="3"/>
        <v>0</v>
      </c>
      <c r="S16" s="40">
        <f t="shared" si="4"/>
        <v>0</v>
      </c>
      <c r="T16" s="180"/>
      <c r="U16" s="179"/>
      <c r="V16" s="40"/>
      <c r="W16" s="175">
        <f t="shared" si="0"/>
      </c>
    </row>
    <row r="17" spans="1:23" ht="15.75">
      <c r="A17" s="59">
        <v>13</v>
      </c>
      <c r="B17" s="153"/>
      <c r="C17" s="25"/>
      <c r="D17" s="61"/>
      <c r="E17" s="43"/>
      <c r="F17" s="64">
        <f t="shared" si="1"/>
        <v>0</v>
      </c>
      <c r="G17" s="64">
        <f t="shared" si="2"/>
      </c>
      <c r="H17" s="43"/>
      <c r="I17" s="40"/>
      <c r="J17" s="40"/>
      <c r="K17" s="40"/>
      <c r="L17" s="40"/>
      <c r="M17" s="40"/>
      <c r="N17" s="40"/>
      <c r="O17" s="40"/>
      <c r="P17" s="94"/>
      <c r="Q17" s="40"/>
      <c r="R17" s="40">
        <f t="shared" si="3"/>
        <v>0</v>
      </c>
      <c r="S17" s="40">
        <f t="shared" si="4"/>
        <v>0</v>
      </c>
      <c r="T17" s="180"/>
      <c r="U17" s="179"/>
      <c r="V17" s="40"/>
      <c r="W17" s="175">
        <f t="shared" si="0"/>
      </c>
    </row>
    <row r="18" spans="1:23" ht="15.75">
      <c r="A18" s="59">
        <v>14</v>
      </c>
      <c r="B18" s="153"/>
      <c r="C18" s="25"/>
      <c r="D18" s="61"/>
      <c r="E18" s="43"/>
      <c r="F18" s="64">
        <f t="shared" si="1"/>
        <v>0</v>
      </c>
      <c r="G18" s="64">
        <f t="shared" si="2"/>
      </c>
      <c r="H18" s="43"/>
      <c r="I18" s="40"/>
      <c r="J18" s="40"/>
      <c r="K18" s="40"/>
      <c r="L18" s="40"/>
      <c r="M18" s="40"/>
      <c r="N18" s="40"/>
      <c r="O18" s="40"/>
      <c r="P18" s="94"/>
      <c r="Q18" s="40"/>
      <c r="R18" s="40">
        <f t="shared" si="3"/>
        <v>0</v>
      </c>
      <c r="S18" s="40">
        <f t="shared" si="4"/>
        <v>0</v>
      </c>
      <c r="T18" s="180"/>
      <c r="U18" s="179"/>
      <c r="V18" s="40"/>
      <c r="W18" s="175">
        <f t="shared" si="0"/>
      </c>
    </row>
    <row r="19" spans="1:23" ht="15.75">
      <c r="A19" s="59">
        <v>15</v>
      </c>
      <c r="B19" s="153"/>
      <c r="C19" s="25"/>
      <c r="D19" s="61"/>
      <c r="E19" s="43"/>
      <c r="F19" s="64">
        <f t="shared" si="1"/>
        <v>0</v>
      </c>
      <c r="G19" s="64">
        <f t="shared" si="2"/>
      </c>
      <c r="H19" s="43"/>
      <c r="I19" s="40"/>
      <c r="J19" s="40"/>
      <c r="K19" s="40"/>
      <c r="L19" s="40"/>
      <c r="M19" s="40"/>
      <c r="N19" s="40"/>
      <c r="O19" s="40"/>
      <c r="P19" s="94"/>
      <c r="Q19" s="40"/>
      <c r="R19" s="40">
        <f t="shared" si="3"/>
        <v>0</v>
      </c>
      <c r="S19" s="40">
        <f t="shared" si="4"/>
        <v>0</v>
      </c>
      <c r="T19" s="180"/>
      <c r="U19" s="179"/>
      <c r="V19" s="40"/>
      <c r="W19" s="175">
        <f t="shared" si="0"/>
      </c>
    </row>
    <row r="20" spans="1:23" ht="15.75">
      <c r="A20" s="59">
        <v>16</v>
      </c>
      <c r="B20" s="153"/>
      <c r="C20" s="25"/>
      <c r="D20" s="61"/>
      <c r="E20" s="43"/>
      <c r="F20" s="64">
        <f t="shared" si="1"/>
        <v>0</v>
      </c>
      <c r="G20" s="64">
        <f t="shared" si="2"/>
      </c>
      <c r="H20" s="43"/>
      <c r="I20" s="40"/>
      <c r="J20" s="40"/>
      <c r="K20" s="40"/>
      <c r="L20" s="40"/>
      <c r="M20" s="40"/>
      <c r="N20" s="40"/>
      <c r="O20" s="40"/>
      <c r="P20" s="94"/>
      <c r="Q20" s="40"/>
      <c r="R20" s="40">
        <f t="shared" si="3"/>
        <v>0</v>
      </c>
      <c r="S20" s="40">
        <f t="shared" si="4"/>
        <v>0</v>
      </c>
      <c r="T20" s="180"/>
      <c r="U20" s="179"/>
      <c r="V20" s="40"/>
      <c r="W20" s="175">
        <f t="shared" si="0"/>
      </c>
    </row>
    <row r="21" spans="1:23" ht="15.75">
      <c r="A21" s="59">
        <v>17</v>
      </c>
      <c r="B21" s="153"/>
      <c r="C21" s="25"/>
      <c r="D21" s="61"/>
      <c r="E21" s="43"/>
      <c r="F21" s="64">
        <f t="shared" si="1"/>
        <v>0</v>
      </c>
      <c r="G21" s="64">
        <f t="shared" si="2"/>
      </c>
      <c r="H21" s="43"/>
      <c r="I21" s="40"/>
      <c r="J21" s="40"/>
      <c r="K21" s="40"/>
      <c r="L21" s="40"/>
      <c r="M21" s="40"/>
      <c r="N21" s="40"/>
      <c r="O21" s="40"/>
      <c r="P21" s="94"/>
      <c r="Q21" s="40"/>
      <c r="R21" s="40">
        <f t="shared" si="3"/>
        <v>0</v>
      </c>
      <c r="S21" s="40">
        <f t="shared" si="4"/>
        <v>0</v>
      </c>
      <c r="T21" s="180"/>
      <c r="U21" s="179"/>
      <c r="V21" s="40"/>
      <c r="W21" s="175">
        <f t="shared" si="0"/>
      </c>
    </row>
    <row r="22" spans="1:23" ht="15.75">
      <c r="A22" s="59">
        <v>18</v>
      </c>
      <c r="B22" s="153"/>
      <c r="C22" s="25"/>
      <c r="D22" s="61"/>
      <c r="E22" s="43"/>
      <c r="F22" s="64">
        <f t="shared" si="1"/>
        <v>0</v>
      </c>
      <c r="G22" s="64">
        <f t="shared" si="2"/>
      </c>
      <c r="H22" s="43"/>
      <c r="I22" s="40"/>
      <c r="J22" s="40"/>
      <c r="K22" s="40"/>
      <c r="L22" s="40"/>
      <c r="M22" s="40"/>
      <c r="N22" s="40"/>
      <c r="O22" s="40"/>
      <c r="P22" s="94"/>
      <c r="Q22" s="40"/>
      <c r="R22" s="40">
        <f t="shared" si="3"/>
        <v>0</v>
      </c>
      <c r="S22" s="40">
        <f t="shared" si="4"/>
        <v>0</v>
      </c>
      <c r="T22" s="180"/>
      <c r="U22" s="179"/>
      <c r="V22" s="40"/>
      <c r="W22" s="175">
        <f t="shared" si="0"/>
      </c>
    </row>
    <row r="23" spans="1:23" ht="15.75">
      <c r="A23" s="59">
        <v>19</v>
      </c>
      <c r="B23" s="155"/>
      <c r="C23" s="30"/>
      <c r="D23" s="61"/>
      <c r="E23" s="44"/>
      <c r="F23" s="64">
        <f t="shared" si="1"/>
        <v>0</v>
      </c>
      <c r="G23" s="64">
        <f t="shared" si="2"/>
      </c>
      <c r="H23" s="44"/>
      <c r="I23" s="40"/>
      <c r="J23" s="40"/>
      <c r="K23" s="40"/>
      <c r="L23" s="40"/>
      <c r="M23" s="40"/>
      <c r="N23" s="40"/>
      <c r="O23" s="40"/>
      <c r="P23" s="94"/>
      <c r="Q23" s="40"/>
      <c r="R23" s="40">
        <f t="shared" si="3"/>
        <v>0</v>
      </c>
      <c r="S23" s="40">
        <f t="shared" si="4"/>
        <v>0</v>
      </c>
      <c r="T23" s="180"/>
      <c r="U23" s="179"/>
      <c r="V23" s="40"/>
      <c r="W23" s="175">
        <f t="shared" si="0"/>
      </c>
    </row>
    <row r="24" spans="1:23" ht="15.75">
      <c r="A24" s="59">
        <v>20</v>
      </c>
      <c r="B24" s="153"/>
      <c r="C24" s="25"/>
      <c r="D24" s="61"/>
      <c r="E24" s="43"/>
      <c r="F24" s="64">
        <f t="shared" si="1"/>
        <v>0</v>
      </c>
      <c r="G24" s="64">
        <f t="shared" si="2"/>
      </c>
      <c r="H24" s="43"/>
      <c r="I24" s="40"/>
      <c r="J24" s="40"/>
      <c r="K24" s="40"/>
      <c r="L24" s="40"/>
      <c r="M24" s="40"/>
      <c r="N24" s="40"/>
      <c r="O24" s="40"/>
      <c r="P24" s="94"/>
      <c r="Q24" s="40"/>
      <c r="R24" s="40">
        <f t="shared" si="3"/>
        <v>0</v>
      </c>
      <c r="S24" s="40">
        <f t="shared" si="4"/>
        <v>0</v>
      </c>
      <c r="T24" s="180"/>
      <c r="U24" s="179"/>
      <c r="V24" s="40"/>
      <c r="W24" s="175">
        <f t="shared" si="0"/>
      </c>
    </row>
    <row r="25" spans="1:23" ht="15.75">
      <c r="A25" s="59">
        <v>21</v>
      </c>
      <c r="B25" s="153"/>
      <c r="C25" s="25"/>
      <c r="D25" s="61"/>
      <c r="E25" s="43"/>
      <c r="F25" s="64">
        <f t="shared" si="1"/>
        <v>0</v>
      </c>
      <c r="G25" s="64">
        <f t="shared" si="2"/>
      </c>
      <c r="H25" s="43"/>
      <c r="I25" s="40"/>
      <c r="J25" s="40"/>
      <c r="K25" s="40"/>
      <c r="L25" s="40"/>
      <c r="M25" s="40"/>
      <c r="N25" s="40"/>
      <c r="O25" s="40"/>
      <c r="P25" s="94"/>
      <c r="Q25" s="40"/>
      <c r="R25" s="40">
        <f t="shared" si="3"/>
        <v>0</v>
      </c>
      <c r="S25" s="40">
        <f t="shared" si="4"/>
        <v>0</v>
      </c>
      <c r="T25" s="180"/>
      <c r="U25" s="179"/>
      <c r="V25" s="40"/>
      <c r="W25" s="175">
        <f t="shared" si="0"/>
      </c>
    </row>
    <row r="26" spans="1:23" ht="15.75">
      <c r="A26" s="59">
        <v>22</v>
      </c>
      <c r="B26" s="155"/>
      <c r="C26" s="31"/>
      <c r="D26" s="61"/>
      <c r="E26" s="45"/>
      <c r="F26" s="64">
        <f t="shared" si="1"/>
        <v>0</v>
      </c>
      <c r="G26" s="64">
        <f t="shared" si="2"/>
      </c>
      <c r="H26" s="45"/>
      <c r="I26" s="40"/>
      <c r="J26" s="40"/>
      <c r="K26" s="40"/>
      <c r="L26" s="40"/>
      <c r="M26" s="40"/>
      <c r="N26" s="40"/>
      <c r="O26" s="40"/>
      <c r="P26" s="94"/>
      <c r="Q26" s="40"/>
      <c r="R26" s="40">
        <f t="shared" si="3"/>
        <v>0</v>
      </c>
      <c r="S26" s="40">
        <f t="shared" si="4"/>
        <v>0</v>
      </c>
      <c r="T26" s="180"/>
      <c r="U26" s="179"/>
      <c r="V26" s="40"/>
      <c r="W26" s="175">
        <f t="shared" si="0"/>
      </c>
    </row>
    <row r="27" spans="1:23" ht="15.75">
      <c r="A27" s="59">
        <v>23</v>
      </c>
      <c r="B27" s="153"/>
      <c r="C27" s="25"/>
      <c r="D27" s="61"/>
      <c r="E27" s="43"/>
      <c r="F27" s="64">
        <f t="shared" si="1"/>
        <v>0</v>
      </c>
      <c r="G27" s="64">
        <f t="shared" si="2"/>
      </c>
      <c r="H27" s="43"/>
      <c r="I27" s="40"/>
      <c r="J27" s="40"/>
      <c r="K27" s="40"/>
      <c r="L27" s="40"/>
      <c r="M27" s="40"/>
      <c r="N27" s="40"/>
      <c r="O27" s="40"/>
      <c r="P27" s="94"/>
      <c r="Q27" s="40"/>
      <c r="R27" s="40">
        <f t="shared" si="3"/>
        <v>0</v>
      </c>
      <c r="S27" s="40">
        <f t="shared" si="4"/>
        <v>0</v>
      </c>
      <c r="T27" s="180"/>
      <c r="U27" s="179"/>
      <c r="V27" s="40"/>
      <c r="W27" s="175">
        <f t="shared" si="0"/>
      </c>
    </row>
    <row r="28" spans="1:23" ht="15.75">
      <c r="A28" s="59">
        <v>24</v>
      </c>
      <c r="B28" s="153"/>
      <c r="C28" s="25"/>
      <c r="D28" s="61"/>
      <c r="E28" s="43"/>
      <c r="F28" s="64">
        <f t="shared" si="1"/>
        <v>0</v>
      </c>
      <c r="G28" s="64">
        <f t="shared" si="2"/>
      </c>
      <c r="H28" s="43"/>
      <c r="I28" s="40"/>
      <c r="J28" s="40"/>
      <c r="K28" s="40"/>
      <c r="L28" s="40"/>
      <c r="M28" s="40"/>
      <c r="N28" s="40"/>
      <c r="O28" s="40"/>
      <c r="P28" s="94"/>
      <c r="Q28" s="40"/>
      <c r="R28" s="40">
        <f t="shared" si="3"/>
        <v>0</v>
      </c>
      <c r="S28" s="40">
        <f t="shared" si="4"/>
        <v>0</v>
      </c>
      <c r="T28" s="180"/>
      <c r="U28" s="179"/>
      <c r="V28" s="40"/>
      <c r="W28" s="175">
        <f t="shared" si="0"/>
      </c>
    </row>
    <row r="29" spans="1:23" ht="15.75">
      <c r="A29" s="59">
        <v>25</v>
      </c>
      <c r="B29" s="153"/>
      <c r="C29" s="25"/>
      <c r="D29" s="61"/>
      <c r="E29" s="43"/>
      <c r="F29" s="64">
        <f t="shared" si="1"/>
        <v>0</v>
      </c>
      <c r="G29" s="64">
        <f t="shared" si="2"/>
      </c>
      <c r="H29" s="43"/>
      <c r="I29" s="40"/>
      <c r="J29" s="40"/>
      <c r="K29" s="40"/>
      <c r="L29" s="40"/>
      <c r="M29" s="40"/>
      <c r="N29" s="40"/>
      <c r="O29" s="40"/>
      <c r="P29" s="94"/>
      <c r="Q29" s="40"/>
      <c r="R29" s="40">
        <f t="shared" si="3"/>
        <v>0</v>
      </c>
      <c r="S29" s="40">
        <f t="shared" si="4"/>
        <v>0</v>
      </c>
      <c r="T29" s="180"/>
      <c r="U29" s="179"/>
      <c r="V29" s="40"/>
      <c r="W29" s="175">
        <f t="shared" si="0"/>
      </c>
    </row>
    <row r="30" spans="1:23" ht="15.75">
      <c r="A30" s="59">
        <v>26</v>
      </c>
      <c r="B30" s="153"/>
      <c r="C30" s="25"/>
      <c r="D30" s="61"/>
      <c r="E30" s="43"/>
      <c r="F30" s="64">
        <f t="shared" si="1"/>
        <v>0</v>
      </c>
      <c r="G30" s="64">
        <f t="shared" si="2"/>
      </c>
      <c r="H30" s="43"/>
      <c r="I30" s="40"/>
      <c r="J30" s="40"/>
      <c r="K30" s="40"/>
      <c r="L30" s="40"/>
      <c r="M30" s="40"/>
      <c r="N30" s="40"/>
      <c r="O30" s="40"/>
      <c r="P30" s="94"/>
      <c r="Q30" s="40"/>
      <c r="R30" s="40">
        <f t="shared" si="3"/>
        <v>0</v>
      </c>
      <c r="S30" s="40">
        <f t="shared" si="4"/>
        <v>0</v>
      </c>
      <c r="T30" s="180"/>
      <c r="U30" s="179"/>
      <c r="V30" s="40"/>
      <c r="W30" s="175">
        <f t="shared" si="0"/>
      </c>
    </row>
    <row r="31" spans="1:23" ht="15.75">
      <c r="A31" s="59">
        <v>27</v>
      </c>
      <c r="B31" s="153"/>
      <c r="C31" s="25"/>
      <c r="D31" s="61"/>
      <c r="E31" s="43"/>
      <c r="F31" s="64">
        <f t="shared" si="1"/>
        <v>0</v>
      </c>
      <c r="G31" s="64">
        <f t="shared" si="2"/>
      </c>
      <c r="H31" s="43"/>
      <c r="I31" s="40"/>
      <c r="J31" s="40"/>
      <c r="K31" s="40"/>
      <c r="L31" s="40"/>
      <c r="M31" s="40"/>
      <c r="N31" s="40"/>
      <c r="O31" s="40"/>
      <c r="P31" s="94"/>
      <c r="Q31" s="40"/>
      <c r="R31" s="40">
        <f t="shared" si="3"/>
        <v>0</v>
      </c>
      <c r="S31" s="40">
        <f t="shared" si="4"/>
        <v>0</v>
      </c>
      <c r="T31" s="180"/>
      <c r="U31" s="179"/>
      <c r="V31" s="40"/>
      <c r="W31" s="175">
        <f t="shared" si="0"/>
      </c>
    </row>
    <row r="32" spans="1:23" ht="15.75">
      <c r="A32" s="59">
        <v>28</v>
      </c>
      <c r="B32" s="153"/>
      <c r="C32" s="25"/>
      <c r="D32" s="61"/>
      <c r="E32" s="43"/>
      <c r="F32" s="64">
        <f t="shared" si="1"/>
        <v>0</v>
      </c>
      <c r="G32" s="64">
        <f t="shared" si="2"/>
      </c>
      <c r="H32" s="43"/>
      <c r="I32" s="40"/>
      <c r="J32" s="40"/>
      <c r="K32" s="40"/>
      <c r="L32" s="40"/>
      <c r="M32" s="40"/>
      <c r="N32" s="40"/>
      <c r="O32" s="40"/>
      <c r="P32" s="94"/>
      <c r="Q32" s="40"/>
      <c r="R32" s="40">
        <f t="shared" si="3"/>
        <v>0</v>
      </c>
      <c r="S32" s="40">
        <f t="shared" si="4"/>
        <v>0</v>
      </c>
      <c r="T32" s="180"/>
      <c r="U32" s="179"/>
      <c r="V32" s="40"/>
      <c r="W32" s="175">
        <f t="shared" si="0"/>
      </c>
    </row>
    <row r="33" spans="1:23" ht="15.75">
      <c r="A33" s="59">
        <v>29</v>
      </c>
      <c r="B33" s="153"/>
      <c r="C33" s="25"/>
      <c r="D33" s="61"/>
      <c r="E33" s="43"/>
      <c r="F33" s="64">
        <f t="shared" si="1"/>
        <v>0</v>
      </c>
      <c r="G33" s="64">
        <f t="shared" si="2"/>
      </c>
      <c r="H33" s="43"/>
      <c r="I33" s="40"/>
      <c r="J33" s="40"/>
      <c r="K33" s="40"/>
      <c r="L33" s="40"/>
      <c r="M33" s="40"/>
      <c r="N33" s="40"/>
      <c r="O33" s="40"/>
      <c r="P33" s="94"/>
      <c r="Q33" s="40"/>
      <c r="R33" s="40">
        <f t="shared" si="3"/>
        <v>0</v>
      </c>
      <c r="S33" s="40">
        <f t="shared" si="4"/>
        <v>0</v>
      </c>
      <c r="T33" s="180"/>
      <c r="U33" s="179"/>
      <c r="V33" s="40"/>
      <c r="W33" s="175">
        <f t="shared" si="0"/>
      </c>
    </row>
    <row r="34" spans="1:23" ht="15.75">
      <c r="A34" s="59">
        <v>30</v>
      </c>
      <c r="B34" s="153"/>
      <c r="C34" s="25"/>
      <c r="D34" s="61"/>
      <c r="E34" s="43"/>
      <c r="F34" s="64">
        <f t="shared" si="1"/>
        <v>0</v>
      </c>
      <c r="G34" s="64">
        <f t="shared" si="2"/>
      </c>
      <c r="H34" s="43"/>
      <c r="I34" s="40"/>
      <c r="J34" s="40"/>
      <c r="K34" s="40"/>
      <c r="L34" s="40"/>
      <c r="M34" s="40"/>
      <c r="N34" s="40"/>
      <c r="O34" s="40"/>
      <c r="P34" s="94"/>
      <c r="Q34" s="40"/>
      <c r="R34" s="40">
        <f t="shared" si="3"/>
        <v>0</v>
      </c>
      <c r="S34" s="40">
        <f t="shared" si="4"/>
        <v>0</v>
      </c>
      <c r="T34" s="180"/>
      <c r="U34" s="179"/>
      <c r="V34" s="40"/>
      <c r="W34" s="175">
        <f t="shared" si="0"/>
      </c>
    </row>
    <row r="35" spans="1:23" ht="15.75">
      <c r="A35" s="59">
        <v>31</v>
      </c>
      <c r="B35" s="153"/>
      <c r="C35" s="25"/>
      <c r="D35" s="61"/>
      <c r="E35" s="43"/>
      <c r="F35" s="64">
        <f t="shared" si="1"/>
        <v>0</v>
      </c>
      <c r="G35" s="64">
        <f t="shared" si="2"/>
      </c>
      <c r="H35" s="43"/>
      <c r="I35" s="40"/>
      <c r="J35" s="40"/>
      <c r="K35" s="40"/>
      <c r="L35" s="40"/>
      <c r="M35" s="40"/>
      <c r="N35" s="40"/>
      <c r="O35" s="40"/>
      <c r="P35" s="94"/>
      <c r="Q35" s="40"/>
      <c r="R35" s="40">
        <f t="shared" si="3"/>
        <v>0</v>
      </c>
      <c r="S35" s="40">
        <f t="shared" si="4"/>
        <v>0</v>
      </c>
      <c r="T35" s="180"/>
      <c r="U35" s="179"/>
      <c r="V35" s="40"/>
      <c r="W35" s="175">
        <f t="shared" si="0"/>
      </c>
    </row>
    <row r="36" spans="1:23" ht="15.75">
      <c r="A36" s="59">
        <v>32</v>
      </c>
      <c r="B36" s="153"/>
      <c r="C36" s="25"/>
      <c r="D36" s="61"/>
      <c r="E36" s="43"/>
      <c r="F36" s="64">
        <f t="shared" si="1"/>
        <v>0</v>
      </c>
      <c r="G36" s="64">
        <f t="shared" si="2"/>
      </c>
      <c r="H36" s="43"/>
      <c r="I36" s="40"/>
      <c r="J36" s="40"/>
      <c r="K36" s="40"/>
      <c r="L36" s="40"/>
      <c r="M36" s="40"/>
      <c r="N36" s="40"/>
      <c r="O36" s="40"/>
      <c r="P36" s="94"/>
      <c r="Q36" s="40"/>
      <c r="R36" s="40">
        <f t="shared" si="3"/>
        <v>0</v>
      </c>
      <c r="S36" s="40">
        <f t="shared" si="4"/>
        <v>0</v>
      </c>
      <c r="T36" s="180"/>
      <c r="U36" s="179"/>
      <c r="V36" s="40"/>
      <c r="W36" s="175">
        <f t="shared" si="0"/>
      </c>
    </row>
    <row r="37" spans="1:23" ht="15.75">
      <c r="A37" s="59">
        <v>33</v>
      </c>
      <c r="B37" s="153"/>
      <c r="C37" s="25"/>
      <c r="D37" s="61"/>
      <c r="E37" s="43"/>
      <c r="F37" s="64">
        <f t="shared" si="1"/>
        <v>0</v>
      </c>
      <c r="G37" s="64">
        <f t="shared" si="2"/>
      </c>
      <c r="H37" s="43"/>
      <c r="I37" s="40"/>
      <c r="J37" s="40"/>
      <c r="K37" s="40"/>
      <c r="L37" s="40"/>
      <c r="M37" s="40"/>
      <c r="N37" s="40"/>
      <c r="O37" s="40"/>
      <c r="P37" s="94"/>
      <c r="Q37" s="40"/>
      <c r="R37" s="40">
        <f t="shared" si="3"/>
        <v>0</v>
      </c>
      <c r="S37" s="40">
        <f t="shared" si="4"/>
        <v>0</v>
      </c>
      <c r="T37" s="180"/>
      <c r="U37" s="179"/>
      <c r="V37" s="40"/>
      <c r="W37" s="175">
        <f t="shared" si="0"/>
      </c>
    </row>
    <row r="38" spans="1:23" ht="15.75">
      <c r="A38" s="59">
        <v>34</v>
      </c>
      <c r="B38" s="153"/>
      <c r="C38" s="25"/>
      <c r="D38" s="61"/>
      <c r="E38" s="43"/>
      <c r="F38" s="64">
        <f t="shared" si="1"/>
        <v>0</v>
      </c>
      <c r="G38" s="64">
        <f t="shared" si="2"/>
      </c>
      <c r="H38" s="43"/>
      <c r="I38" s="40"/>
      <c r="J38" s="40"/>
      <c r="K38" s="40"/>
      <c r="L38" s="40"/>
      <c r="M38" s="40"/>
      <c r="N38" s="40"/>
      <c r="O38" s="40"/>
      <c r="P38" s="94"/>
      <c r="Q38" s="40"/>
      <c r="R38" s="40">
        <f t="shared" si="3"/>
        <v>0</v>
      </c>
      <c r="S38" s="40">
        <f t="shared" si="4"/>
        <v>0</v>
      </c>
      <c r="T38" s="180"/>
      <c r="U38" s="179"/>
      <c r="V38" s="40"/>
      <c r="W38" s="175">
        <f t="shared" si="0"/>
      </c>
    </row>
    <row r="39" spans="1:23" ht="15.75">
      <c r="A39" s="59">
        <v>35</v>
      </c>
      <c r="B39" s="153"/>
      <c r="C39" s="25"/>
      <c r="D39" s="61"/>
      <c r="E39" s="43"/>
      <c r="F39" s="64">
        <f t="shared" si="1"/>
        <v>0</v>
      </c>
      <c r="G39" s="64">
        <f t="shared" si="2"/>
      </c>
      <c r="H39" s="43"/>
      <c r="I39" s="40"/>
      <c r="J39" s="40"/>
      <c r="K39" s="40"/>
      <c r="L39" s="40"/>
      <c r="M39" s="40"/>
      <c r="N39" s="40"/>
      <c r="O39" s="40"/>
      <c r="P39" s="94"/>
      <c r="Q39" s="40"/>
      <c r="R39" s="40">
        <f t="shared" si="3"/>
        <v>0</v>
      </c>
      <c r="S39" s="40">
        <f t="shared" si="4"/>
        <v>0</v>
      </c>
      <c r="T39" s="180"/>
      <c r="U39" s="179"/>
      <c r="V39" s="40"/>
      <c r="W39" s="175">
        <f t="shared" si="0"/>
      </c>
    </row>
    <row r="40" spans="1:23" ht="15.75">
      <c r="A40" s="59">
        <v>36</v>
      </c>
      <c r="B40" s="153"/>
      <c r="C40" s="25"/>
      <c r="D40" s="61"/>
      <c r="E40" s="43"/>
      <c r="F40" s="64">
        <f t="shared" si="1"/>
        <v>0</v>
      </c>
      <c r="G40" s="64">
        <f t="shared" si="2"/>
      </c>
      <c r="H40" s="43"/>
      <c r="I40" s="40"/>
      <c r="J40" s="40"/>
      <c r="K40" s="40"/>
      <c r="L40" s="40"/>
      <c r="M40" s="40"/>
      <c r="N40" s="40"/>
      <c r="O40" s="40"/>
      <c r="P40" s="94"/>
      <c r="Q40" s="40"/>
      <c r="R40" s="40">
        <f t="shared" si="3"/>
        <v>0</v>
      </c>
      <c r="S40" s="40">
        <f t="shared" si="4"/>
        <v>0</v>
      </c>
      <c r="T40" s="180"/>
      <c r="U40" s="179"/>
      <c r="V40" s="40"/>
      <c r="W40" s="175">
        <f t="shared" si="0"/>
      </c>
    </row>
    <row r="41" spans="1:23" ht="15.75">
      <c r="A41" s="59">
        <v>37</v>
      </c>
      <c r="B41" s="153"/>
      <c r="C41" s="25"/>
      <c r="D41" s="61"/>
      <c r="E41" s="43"/>
      <c r="F41" s="64">
        <f t="shared" si="1"/>
        <v>0</v>
      </c>
      <c r="G41" s="64">
        <f t="shared" si="2"/>
      </c>
      <c r="H41" s="43"/>
      <c r="I41" s="40"/>
      <c r="J41" s="40"/>
      <c r="K41" s="40"/>
      <c r="L41" s="40"/>
      <c r="M41" s="40"/>
      <c r="N41" s="40"/>
      <c r="O41" s="40"/>
      <c r="P41" s="94"/>
      <c r="Q41" s="40"/>
      <c r="R41" s="40">
        <f t="shared" si="3"/>
        <v>0</v>
      </c>
      <c r="S41" s="40">
        <f t="shared" si="4"/>
        <v>0</v>
      </c>
      <c r="T41" s="180"/>
      <c r="U41" s="179"/>
      <c r="V41" s="40"/>
      <c r="W41" s="175">
        <f t="shared" si="0"/>
      </c>
    </row>
    <row r="42" spans="1:23" ht="15.75">
      <c r="A42" s="59">
        <v>38</v>
      </c>
      <c r="B42" s="153"/>
      <c r="C42" s="25"/>
      <c r="D42" s="61"/>
      <c r="E42" s="43"/>
      <c r="F42" s="64">
        <f t="shared" si="1"/>
        <v>0</v>
      </c>
      <c r="G42" s="64">
        <f t="shared" si="2"/>
      </c>
      <c r="H42" s="43"/>
      <c r="I42" s="40"/>
      <c r="J42" s="40"/>
      <c r="K42" s="40"/>
      <c r="L42" s="40"/>
      <c r="M42" s="40"/>
      <c r="N42" s="40"/>
      <c r="O42" s="40"/>
      <c r="P42" s="94"/>
      <c r="Q42" s="40"/>
      <c r="R42" s="40">
        <f t="shared" si="3"/>
        <v>0</v>
      </c>
      <c r="S42" s="40">
        <f t="shared" si="4"/>
        <v>0</v>
      </c>
      <c r="T42" s="180"/>
      <c r="U42" s="179"/>
      <c r="V42" s="40"/>
      <c r="W42" s="175">
        <f t="shared" si="0"/>
      </c>
    </row>
    <row r="43" spans="1:23" ht="15.75">
      <c r="A43" s="59">
        <v>39</v>
      </c>
      <c r="B43" s="153"/>
      <c r="C43" s="25"/>
      <c r="D43" s="61"/>
      <c r="E43" s="43"/>
      <c r="F43" s="64">
        <f t="shared" si="1"/>
        <v>0</v>
      </c>
      <c r="G43" s="64">
        <f t="shared" si="2"/>
      </c>
      <c r="H43" s="43"/>
      <c r="I43" s="40"/>
      <c r="J43" s="40"/>
      <c r="K43" s="40"/>
      <c r="L43" s="40"/>
      <c r="M43" s="40"/>
      <c r="N43" s="40"/>
      <c r="O43" s="40"/>
      <c r="P43" s="94"/>
      <c r="Q43" s="40"/>
      <c r="R43" s="40">
        <f t="shared" si="3"/>
        <v>0</v>
      </c>
      <c r="S43" s="40">
        <f t="shared" si="4"/>
        <v>0</v>
      </c>
      <c r="T43" s="186"/>
      <c r="U43" s="179"/>
      <c r="V43" s="40"/>
      <c r="W43" s="175">
        <f t="shared" si="0"/>
      </c>
    </row>
    <row r="44" spans="1:23" ht="15.75">
      <c r="A44" s="59">
        <v>40</v>
      </c>
      <c r="B44" s="153"/>
      <c r="C44" s="25"/>
      <c r="D44" s="61"/>
      <c r="E44" s="43"/>
      <c r="F44" s="64">
        <f t="shared" si="1"/>
        <v>0</v>
      </c>
      <c r="G44" s="64">
        <f t="shared" si="2"/>
      </c>
      <c r="H44" s="43"/>
      <c r="I44" s="40"/>
      <c r="J44" s="40"/>
      <c r="K44" s="40"/>
      <c r="L44" s="40"/>
      <c r="M44" s="40"/>
      <c r="N44" s="40"/>
      <c r="O44" s="40"/>
      <c r="P44" s="94"/>
      <c r="Q44" s="40"/>
      <c r="R44" s="40">
        <f t="shared" si="3"/>
        <v>0</v>
      </c>
      <c r="S44" s="40">
        <f t="shared" si="4"/>
        <v>0</v>
      </c>
      <c r="T44" s="180"/>
      <c r="U44" s="179"/>
      <c r="V44" s="40"/>
      <c r="W44" s="175">
        <f t="shared" si="0"/>
      </c>
    </row>
    <row r="45" spans="1:23" s="123" customFormat="1" ht="16.5" thickBot="1">
      <c r="A45" s="117"/>
      <c r="B45" s="156"/>
      <c r="C45" s="118" t="s">
        <v>27</v>
      </c>
      <c r="D45" s="119"/>
      <c r="E45" s="120"/>
      <c r="F45" s="121" t="e">
        <f>#REF!</f>
        <v>#REF!</v>
      </c>
      <c r="G45" s="121">
        <f>F44</f>
        <v>0</v>
      </c>
      <c r="H45" s="120">
        <f aca="true" t="shared" si="5" ref="H45:S45">SUM(H5:H44)</f>
        <v>0</v>
      </c>
      <c r="I45" s="121">
        <f t="shared" si="5"/>
        <v>0</v>
      </c>
      <c r="J45" s="121">
        <f t="shared" si="5"/>
        <v>0</v>
      </c>
      <c r="K45" s="121">
        <f t="shared" si="5"/>
        <v>0</v>
      </c>
      <c r="L45" s="121">
        <f t="shared" si="5"/>
        <v>0</v>
      </c>
      <c r="M45" s="121">
        <f t="shared" si="5"/>
        <v>0</v>
      </c>
      <c r="N45" s="121">
        <f t="shared" si="5"/>
        <v>0</v>
      </c>
      <c r="O45" s="122">
        <f t="shared" si="5"/>
        <v>0</v>
      </c>
      <c r="P45" s="122">
        <f t="shared" si="5"/>
        <v>0</v>
      </c>
      <c r="Q45" s="121">
        <f t="shared" si="5"/>
        <v>0</v>
      </c>
      <c r="R45" s="121">
        <f t="shared" si="5"/>
        <v>0</v>
      </c>
      <c r="S45" s="121">
        <f t="shared" si="5"/>
        <v>0</v>
      </c>
      <c r="T45" s="120">
        <f>SUM(T5:T44)</f>
        <v>0</v>
      </c>
      <c r="U45" s="120">
        <f>SUM(U5:U44)</f>
        <v>0</v>
      </c>
      <c r="V45" s="121">
        <f>SUM(V5:V44)</f>
        <v>0</v>
      </c>
      <c r="W45" s="127"/>
    </row>
    <row r="46" ht="16.5" thickTop="1"/>
  </sheetData>
  <sheetProtection/>
  <mergeCells count="3">
    <mergeCell ref="C2:D2"/>
    <mergeCell ref="I2:V2"/>
    <mergeCell ref="A1:V1"/>
  </mergeCells>
  <dataValidations count="6">
    <dataValidation type="list" allowBlank="1" showInputMessage="1" showErrorMessage="1" sqref="D5:D44">
      <formula1>"Af,Bij"</formula1>
    </dataValidation>
    <dataValidation allowBlank="1" showInputMessage="1" showErrorMessage="1" promptTitle="Contante omzet" prompt="Alleen gebruiken indien de omzet niet met een factuur wordt gespecificeerd." sqref="Q5:S44"/>
    <dataValidation allowBlank="1" showInputMessage="1" showErrorMessage="1" promptTitle="BTW" prompt="B.T.W. altijd positief ingeven!" sqref="H5:H44"/>
    <dataValidation allowBlank="1" showInputMessage="1" showErrorMessage="1" promptTitle="Kosten" prompt="Ontvangen (negatieve) kosten negatief ingeven!" sqref="I5:O44 T5:T44 U6"/>
    <dataValidation allowBlank="1" showInputMessage="1" showErrorMessage="1" promptTitle="Debiteuren" prompt="Alleen gebruiken bij contant ontvangen omzet op rekening!" sqref="P5:P44"/>
    <dataValidation allowBlank="1" showInputMessage="1" showErrorMessage="1" promptTitle="Activa of Passiva" prompt="U dient deze post ook op de bijlage Balans te vermelden.&#10;&#10;Bij bedragen Negatief ingeven." sqref="V5:V44 U5 U7:U42 U43:U44"/>
  </dataValidations>
  <printOptions/>
  <pageMargins left="0.03937007874015748" right="0" top="0.5905511811023623" bottom="0.7874015748031497" header="0.5118110236220472" footer="0.5118110236220472"/>
  <pageSetup fitToHeight="0" fitToWidth="1" horizontalDpi="300" verticalDpi="300" orientation="landscape" paperSize="9" scale="56" r:id="rId1"/>
  <headerFooter alignWithMargins="0">
    <oddFooter xml:space="preserve">&amp;L&amp;F / tabblad &amp;A / pag &amp;P van pag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T46"/>
  <sheetViews>
    <sheetView zoomScale="61" zoomScaleNormal="61" zoomScaleSheetLayoutView="58" zoomScalePageLayoutView="0" workbookViewId="0" topLeftCell="A1">
      <pane xSplit="1" ySplit="3" topLeftCell="B4" activePane="bottomRight" state="frozen"/>
      <selection pane="topLeft" activeCell="G57" sqref="G57"/>
      <selection pane="topRight" activeCell="G57" sqref="G57"/>
      <selection pane="bottomLeft" activeCell="G57" sqref="G57"/>
      <selection pane="bottomRight" activeCell="E2" sqref="E2"/>
    </sheetView>
  </sheetViews>
  <sheetFormatPr defaultColWidth="14.421875" defaultRowHeight="12.75"/>
  <cols>
    <col min="1" max="1" width="4.57421875" style="217" customWidth="1"/>
    <col min="2" max="2" width="8.28125" style="206" customWidth="1"/>
    <col min="3" max="3" width="29.140625" style="36" customWidth="1"/>
    <col min="4" max="4" width="7.7109375" style="196" bestFit="1" customWidth="1"/>
    <col min="5" max="5" width="13.7109375" style="207" customWidth="1"/>
    <col min="6" max="6" width="14.00390625" style="207" customWidth="1"/>
    <col min="7" max="7" width="13.7109375" style="208" customWidth="1"/>
    <col min="8" max="16" width="13.7109375" style="209" customWidth="1"/>
    <col min="17" max="18" width="13.7109375" style="36" customWidth="1"/>
    <col min="19" max="19" width="13.7109375" style="175" customWidth="1"/>
    <col min="20" max="20" width="14.421875" style="175" customWidth="1"/>
    <col min="21" max="16384" width="14.421875" style="36" customWidth="1"/>
  </cols>
  <sheetData>
    <row r="1" spans="1:20" s="188" customFormat="1" ht="25.5" customHeight="1">
      <c r="A1" s="237" t="str">
        <f>CONCATENATE(C2," over de periode ",TEXT(IF(Boekjaar=YEAR(KvkDatum),KvkDatum,DATE(Boekjaar,"1","1")),"dd mmmm jjjj")," tot en met 31-12-",Boekjaar)</f>
        <v>Rabobank 1234.56.789 over de periode 01 januari 2007 tot en met 31-12-2007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  <c r="S1" s="173"/>
      <c r="T1" s="174"/>
    </row>
    <row r="2" spans="1:20" ht="15.75">
      <c r="A2" s="242" t="s">
        <v>99</v>
      </c>
      <c r="B2" s="189" t="s">
        <v>56</v>
      </c>
      <c r="C2" s="232" t="s">
        <v>107</v>
      </c>
      <c r="D2" s="233"/>
      <c r="E2" s="213" t="s">
        <v>12</v>
      </c>
      <c r="F2" s="240" t="s">
        <v>55</v>
      </c>
      <c r="G2" s="214" t="s">
        <v>28</v>
      </c>
      <c r="H2" s="234" t="s">
        <v>83</v>
      </c>
      <c r="I2" s="235"/>
      <c r="J2" s="235"/>
      <c r="K2" s="235"/>
      <c r="L2" s="235"/>
      <c r="M2" s="235"/>
      <c r="N2" s="235"/>
      <c r="O2" s="235"/>
      <c r="P2" s="235"/>
      <c r="Q2" s="235"/>
      <c r="R2" s="236"/>
      <c r="T2" s="176" t="s">
        <v>55</v>
      </c>
    </row>
    <row r="3" spans="1:20" s="196" customFormat="1" ht="15.75">
      <c r="A3" s="243"/>
      <c r="B3" s="190" t="s">
        <v>16</v>
      </c>
      <c r="C3" s="191" t="s">
        <v>17</v>
      </c>
      <c r="D3" s="192" t="s">
        <v>57</v>
      </c>
      <c r="E3" s="211" t="s">
        <v>18</v>
      </c>
      <c r="F3" s="241"/>
      <c r="G3" s="131" t="s">
        <v>19</v>
      </c>
      <c r="H3" s="193" t="s">
        <v>32</v>
      </c>
      <c r="I3" s="194" t="s">
        <v>31</v>
      </c>
      <c r="J3" s="194" t="s">
        <v>29</v>
      </c>
      <c r="K3" s="194" t="s">
        <v>30</v>
      </c>
      <c r="L3" s="194" t="s">
        <v>34</v>
      </c>
      <c r="M3" s="195" t="s">
        <v>35</v>
      </c>
      <c r="N3" s="194" t="s">
        <v>33</v>
      </c>
      <c r="O3" s="193" t="s">
        <v>7</v>
      </c>
      <c r="P3" s="194" t="s">
        <v>102</v>
      </c>
      <c r="Q3" s="193" t="s">
        <v>104</v>
      </c>
      <c r="R3" s="193" t="s">
        <v>84</v>
      </c>
      <c r="S3" s="177" t="s">
        <v>82</v>
      </c>
      <c r="T3" s="176"/>
    </row>
    <row r="4" spans="1:20" s="196" customFormat="1" ht="15.75">
      <c r="A4" s="212"/>
      <c r="B4" s="189"/>
      <c r="C4" s="130" t="s">
        <v>54</v>
      </c>
      <c r="D4" s="197"/>
      <c r="E4" s="131"/>
      <c r="F4" s="198">
        <v>0</v>
      </c>
      <c r="G4" s="131"/>
      <c r="H4" s="193"/>
      <c r="I4" s="194"/>
      <c r="J4" s="194"/>
      <c r="K4" s="194"/>
      <c r="L4" s="194"/>
      <c r="M4" s="195"/>
      <c r="N4" s="194"/>
      <c r="O4" s="199"/>
      <c r="P4" s="195"/>
      <c r="Q4" s="194" t="s">
        <v>105</v>
      </c>
      <c r="R4" s="194" t="s">
        <v>3</v>
      </c>
      <c r="S4" s="177"/>
      <c r="T4" s="176">
        <f>F4</f>
        <v>0</v>
      </c>
    </row>
    <row r="5" spans="1:20" ht="15.75">
      <c r="A5" s="215"/>
      <c r="B5" s="153"/>
      <c r="C5" s="25"/>
      <c r="D5" s="61"/>
      <c r="E5" s="42"/>
      <c r="F5" s="64">
        <f aca="true" t="shared" si="0" ref="F5:F45">IF(D5="","",IF(E5="","",IF(LOWER(D5)="Bij",F4+E5,F4-E5)))</f>
      </c>
      <c r="G5" s="42"/>
      <c r="H5" s="179"/>
      <c r="I5" s="179"/>
      <c r="J5" s="179"/>
      <c r="K5" s="179"/>
      <c r="L5" s="179"/>
      <c r="M5" s="180"/>
      <c r="N5" s="179"/>
      <c r="O5" s="181"/>
      <c r="P5" s="180"/>
      <c r="Q5" s="179"/>
      <c r="R5" s="179"/>
      <c r="S5" s="175">
        <f aca="true" t="shared" si="1" ref="S5:S11">IF(E5="","",IF(F5="","Vul Bij of Af!",IF(E5&lt;&gt;G5+ABS(SUM(I5:O5)+SUM(P5:R5)),"Niet klaar!",IF(LOWER(D5)="bij",IF(E5&lt;&gt;G5-SUM(I5:N5)+O5-SUM(P5:R5),"Onjuist!","Ok"),IF(E5&lt;&gt;G5+SUM(I5:R5),"Onjuist!","Ok")))))</f>
      </c>
      <c r="T5" s="172">
        <f aca="true" t="shared" si="2" ref="T5:T40">IF(LOWER(D5)="bij",T4+E5,T4-E5)</f>
        <v>0</v>
      </c>
    </row>
    <row r="6" spans="1:20" ht="15.75">
      <c r="A6" s="215"/>
      <c r="B6" s="153"/>
      <c r="C6" s="25"/>
      <c r="D6" s="61"/>
      <c r="E6" s="43"/>
      <c r="F6" s="64">
        <f t="shared" si="0"/>
      </c>
      <c r="G6" s="43"/>
      <c r="H6" s="179"/>
      <c r="I6" s="179"/>
      <c r="J6" s="179"/>
      <c r="K6" s="179"/>
      <c r="L6" s="179"/>
      <c r="M6" s="180"/>
      <c r="O6" s="181"/>
      <c r="P6" s="180"/>
      <c r="Q6" s="179"/>
      <c r="R6" s="179"/>
      <c r="S6" s="175">
        <f t="shared" si="1"/>
      </c>
      <c r="T6" s="172">
        <f t="shared" si="2"/>
        <v>0</v>
      </c>
    </row>
    <row r="7" spans="1:20" ht="15.75">
      <c r="A7" s="215"/>
      <c r="B7" s="153"/>
      <c r="C7" s="25"/>
      <c r="D7" s="61"/>
      <c r="E7" s="43"/>
      <c r="F7" s="64">
        <f t="shared" si="0"/>
      </c>
      <c r="G7" s="43"/>
      <c r="H7" s="179"/>
      <c r="I7" s="179"/>
      <c r="J7" s="179"/>
      <c r="K7" s="179"/>
      <c r="L7" s="179"/>
      <c r="M7" s="180"/>
      <c r="N7" s="179"/>
      <c r="O7" s="181"/>
      <c r="P7" s="180"/>
      <c r="Q7" s="179"/>
      <c r="R7" s="179"/>
      <c r="S7" s="175">
        <f t="shared" si="1"/>
      </c>
      <c r="T7" s="172">
        <f t="shared" si="2"/>
        <v>0</v>
      </c>
    </row>
    <row r="8" spans="1:20" ht="15.75">
      <c r="A8" s="215"/>
      <c r="B8" s="153"/>
      <c r="C8" s="25"/>
      <c r="D8" s="61"/>
      <c r="E8" s="43"/>
      <c r="F8" s="64">
        <f t="shared" si="0"/>
      </c>
      <c r="G8" s="43"/>
      <c r="H8" s="179"/>
      <c r="I8" s="179"/>
      <c r="J8" s="179"/>
      <c r="K8" s="179"/>
      <c r="L8" s="179"/>
      <c r="M8" s="180"/>
      <c r="N8" s="179"/>
      <c r="O8" s="181"/>
      <c r="P8" s="180"/>
      <c r="Q8" s="179"/>
      <c r="R8" s="179"/>
      <c r="S8" s="175">
        <f t="shared" si="1"/>
      </c>
      <c r="T8" s="172">
        <f t="shared" si="2"/>
        <v>0</v>
      </c>
    </row>
    <row r="9" spans="1:20" ht="15.75">
      <c r="A9" s="215"/>
      <c r="B9" s="153"/>
      <c r="C9" s="26"/>
      <c r="D9" s="61"/>
      <c r="E9" s="43"/>
      <c r="F9" s="64">
        <f t="shared" si="0"/>
      </c>
      <c r="G9" s="43"/>
      <c r="H9" s="179"/>
      <c r="I9" s="179"/>
      <c r="J9" s="179"/>
      <c r="K9" s="179"/>
      <c r="L9" s="179"/>
      <c r="M9" s="180"/>
      <c r="N9" s="179"/>
      <c r="O9" s="181"/>
      <c r="P9" s="180"/>
      <c r="Q9" s="179"/>
      <c r="R9" s="179"/>
      <c r="S9" s="175">
        <f t="shared" si="1"/>
      </c>
      <c r="T9" s="172">
        <f t="shared" si="2"/>
        <v>0</v>
      </c>
    </row>
    <row r="10" spans="1:20" ht="15.75">
      <c r="A10" s="215"/>
      <c r="B10" s="153"/>
      <c r="C10" s="25"/>
      <c r="D10" s="61"/>
      <c r="E10" s="43"/>
      <c r="F10" s="64">
        <f t="shared" si="0"/>
      </c>
      <c r="G10" s="43"/>
      <c r="H10" s="179"/>
      <c r="I10" s="179"/>
      <c r="J10" s="179"/>
      <c r="K10" s="179"/>
      <c r="L10" s="179"/>
      <c r="M10" s="180"/>
      <c r="N10" s="179"/>
      <c r="O10" s="181"/>
      <c r="P10" s="180"/>
      <c r="Q10" s="179"/>
      <c r="R10" s="179"/>
      <c r="S10" s="175">
        <f t="shared" si="1"/>
      </c>
      <c r="T10" s="172">
        <f t="shared" si="2"/>
        <v>0</v>
      </c>
    </row>
    <row r="11" spans="1:20" s="201" customFormat="1" ht="15.75">
      <c r="A11" s="215"/>
      <c r="B11" s="154"/>
      <c r="C11" s="30"/>
      <c r="D11" s="61"/>
      <c r="E11" s="44"/>
      <c r="F11" s="64">
        <f t="shared" si="0"/>
      </c>
      <c r="G11" s="44"/>
      <c r="H11" s="179"/>
      <c r="I11" s="179"/>
      <c r="J11" s="179"/>
      <c r="K11" s="179"/>
      <c r="L11" s="179"/>
      <c r="M11" s="180"/>
      <c r="N11" s="179"/>
      <c r="O11" s="179"/>
      <c r="P11" s="180"/>
      <c r="Q11" s="179"/>
      <c r="R11" s="179"/>
      <c r="S11" s="175">
        <f t="shared" si="1"/>
      </c>
      <c r="T11" s="172">
        <f t="shared" si="2"/>
        <v>0</v>
      </c>
    </row>
    <row r="12" spans="1:20" ht="15.75">
      <c r="A12" s="215"/>
      <c r="B12" s="153"/>
      <c r="C12" s="25"/>
      <c r="D12" s="61"/>
      <c r="E12" s="43"/>
      <c r="F12" s="64">
        <f t="shared" si="0"/>
      </c>
      <c r="G12" s="43"/>
      <c r="H12" s="179"/>
      <c r="I12" s="179"/>
      <c r="J12" s="179"/>
      <c r="K12" s="179"/>
      <c r="L12" s="179"/>
      <c r="M12" s="180"/>
      <c r="N12" s="179"/>
      <c r="O12" s="181"/>
      <c r="P12" s="180"/>
      <c r="Q12" s="179"/>
      <c r="R12" s="179"/>
      <c r="S12" s="175">
        <f aca="true" t="shared" si="3" ref="S12:S45">IF(E12="","",IF(F12="","Vul Bij of Af!",IF(E12&lt;&gt;G12+ABS(SUM(I12:O12)+SUM(P12:R12)),"Niet klaar!",IF(LOWER(D12)="bij",IF(E12&lt;&gt;G12-SUM(I12:N12)+O12-SUM(P12:R12),"Onjuist!","Ok"),IF(E12&lt;&gt;G12+SUM(I12:R12),"Onjuist!","Ok")))))</f>
      </c>
      <c r="T12" s="172">
        <f t="shared" si="2"/>
        <v>0</v>
      </c>
    </row>
    <row r="13" spans="1:20" ht="15.75">
      <c r="A13" s="215"/>
      <c r="B13" s="153"/>
      <c r="C13" s="25"/>
      <c r="D13" s="61"/>
      <c r="E13" s="43"/>
      <c r="F13" s="64">
        <f t="shared" si="0"/>
      </c>
      <c r="G13" s="43"/>
      <c r="H13" s="179"/>
      <c r="I13" s="179"/>
      <c r="J13" s="179"/>
      <c r="K13" s="179"/>
      <c r="L13" s="179"/>
      <c r="M13" s="180"/>
      <c r="N13" s="179"/>
      <c r="O13" s="181"/>
      <c r="P13" s="180"/>
      <c r="Q13" s="179"/>
      <c r="R13" s="179"/>
      <c r="S13" s="175">
        <f t="shared" si="3"/>
      </c>
      <c r="T13" s="172">
        <f t="shared" si="2"/>
        <v>0</v>
      </c>
    </row>
    <row r="14" spans="1:20" ht="15.75">
      <c r="A14" s="215"/>
      <c r="B14" s="153"/>
      <c r="C14" s="25"/>
      <c r="D14" s="61"/>
      <c r="E14" s="43"/>
      <c r="F14" s="64">
        <f t="shared" si="0"/>
      </c>
      <c r="G14" s="43"/>
      <c r="H14" s="179"/>
      <c r="I14" s="179"/>
      <c r="J14" s="179"/>
      <c r="K14" s="179"/>
      <c r="L14" s="179"/>
      <c r="M14" s="180"/>
      <c r="N14" s="179"/>
      <c r="O14" s="181"/>
      <c r="P14" s="180"/>
      <c r="Q14" s="179"/>
      <c r="R14" s="179"/>
      <c r="S14" s="175">
        <f t="shared" si="3"/>
      </c>
      <c r="T14" s="172">
        <f t="shared" si="2"/>
        <v>0</v>
      </c>
    </row>
    <row r="15" spans="1:20" ht="15.75">
      <c r="A15" s="215"/>
      <c r="B15" s="153"/>
      <c r="C15" s="25"/>
      <c r="D15" s="61"/>
      <c r="E15" s="43"/>
      <c r="F15" s="64">
        <f t="shared" si="0"/>
      </c>
      <c r="G15" s="43"/>
      <c r="H15" s="179"/>
      <c r="I15" s="179"/>
      <c r="J15" s="179"/>
      <c r="K15" s="179"/>
      <c r="L15" s="179"/>
      <c r="M15" s="180"/>
      <c r="N15" s="179"/>
      <c r="O15" s="181"/>
      <c r="P15" s="180"/>
      <c r="Q15" s="179"/>
      <c r="R15" s="179"/>
      <c r="S15" s="175">
        <f t="shared" si="3"/>
      </c>
      <c r="T15" s="172">
        <f t="shared" si="2"/>
        <v>0</v>
      </c>
    </row>
    <row r="16" spans="1:20" ht="15.75">
      <c r="A16" s="215"/>
      <c r="B16" s="153"/>
      <c r="C16" s="25"/>
      <c r="D16" s="61"/>
      <c r="E16" s="43"/>
      <c r="F16" s="64">
        <f t="shared" si="0"/>
      </c>
      <c r="G16" s="43"/>
      <c r="H16" s="179"/>
      <c r="I16" s="179"/>
      <c r="J16" s="179"/>
      <c r="K16" s="179"/>
      <c r="L16" s="179"/>
      <c r="M16" s="180"/>
      <c r="N16" s="179"/>
      <c r="O16" s="181"/>
      <c r="P16" s="180"/>
      <c r="Q16" s="179"/>
      <c r="R16" s="179"/>
      <c r="S16" s="175">
        <f t="shared" si="3"/>
      </c>
      <c r="T16" s="172">
        <f t="shared" si="2"/>
        <v>0</v>
      </c>
    </row>
    <row r="17" spans="1:20" ht="15.75">
      <c r="A17" s="215"/>
      <c r="B17" s="153"/>
      <c r="C17" s="25"/>
      <c r="D17" s="61"/>
      <c r="E17" s="43"/>
      <c r="F17" s="64">
        <f t="shared" si="0"/>
      </c>
      <c r="G17" s="43"/>
      <c r="H17" s="179"/>
      <c r="I17" s="179"/>
      <c r="J17" s="179"/>
      <c r="K17" s="179"/>
      <c r="L17" s="179"/>
      <c r="M17" s="180"/>
      <c r="N17" s="179"/>
      <c r="O17" s="181"/>
      <c r="P17" s="180"/>
      <c r="Q17" s="179"/>
      <c r="R17" s="179"/>
      <c r="S17" s="175">
        <f t="shared" si="3"/>
      </c>
      <c r="T17" s="172">
        <f t="shared" si="2"/>
        <v>0</v>
      </c>
    </row>
    <row r="18" spans="1:20" ht="15.75">
      <c r="A18" s="215"/>
      <c r="B18" s="153"/>
      <c r="C18" s="25"/>
      <c r="D18" s="61"/>
      <c r="E18" s="43"/>
      <c r="F18" s="64">
        <f t="shared" si="0"/>
      </c>
      <c r="G18" s="43"/>
      <c r="H18" s="179"/>
      <c r="I18" s="179"/>
      <c r="J18" s="179"/>
      <c r="K18" s="179"/>
      <c r="L18" s="179"/>
      <c r="M18" s="180"/>
      <c r="N18" s="179"/>
      <c r="O18" s="181"/>
      <c r="P18" s="180"/>
      <c r="Q18" s="179"/>
      <c r="R18" s="179"/>
      <c r="S18" s="175">
        <f t="shared" si="3"/>
      </c>
      <c r="T18" s="172">
        <f t="shared" si="2"/>
        <v>0</v>
      </c>
    </row>
    <row r="19" spans="1:20" ht="15.75">
      <c r="A19" s="215"/>
      <c r="B19" s="153"/>
      <c r="C19" s="25"/>
      <c r="D19" s="61"/>
      <c r="E19" s="43"/>
      <c r="F19" s="64">
        <f t="shared" si="0"/>
      </c>
      <c r="G19" s="43"/>
      <c r="H19" s="179"/>
      <c r="I19" s="179"/>
      <c r="J19" s="179"/>
      <c r="K19" s="179"/>
      <c r="L19" s="179"/>
      <c r="M19" s="180"/>
      <c r="N19" s="179"/>
      <c r="O19" s="181"/>
      <c r="P19" s="180"/>
      <c r="Q19" s="179"/>
      <c r="R19" s="179"/>
      <c r="S19" s="175">
        <f t="shared" si="3"/>
      </c>
      <c r="T19" s="172">
        <f t="shared" si="2"/>
        <v>0</v>
      </c>
    </row>
    <row r="20" spans="1:20" ht="15.75">
      <c r="A20" s="215"/>
      <c r="B20" s="153"/>
      <c r="C20" s="25"/>
      <c r="D20" s="61"/>
      <c r="E20" s="43"/>
      <c r="F20" s="64">
        <f t="shared" si="0"/>
      </c>
      <c r="G20" s="43"/>
      <c r="H20" s="179"/>
      <c r="I20" s="179"/>
      <c r="J20" s="179"/>
      <c r="K20" s="179"/>
      <c r="L20" s="179"/>
      <c r="M20" s="180"/>
      <c r="N20" s="179"/>
      <c r="O20" s="181"/>
      <c r="P20" s="180"/>
      <c r="Q20" s="179"/>
      <c r="R20" s="179"/>
      <c r="S20" s="175">
        <f t="shared" si="3"/>
      </c>
      <c r="T20" s="172">
        <f t="shared" si="2"/>
        <v>0</v>
      </c>
    </row>
    <row r="21" spans="1:20" ht="15.75">
      <c r="A21" s="215"/>
      <c r="B21" s="153"/>
      <c r="C21" s="25"/>
      <c r="D21" s="61"/>
      <c r="E21" s="43"/>
      <c r="F21" s="64">
        <f t="shared" si="0"/>
      </c>
      <c r="G21" s="43"/>
      <c r="H21" s="179"/>
      <c r="I21" s="179"/>
      <c r="J21" s="179"/>
      <c r="K21" s="179"/>
      <c r="L21" s="179"/>
      <c r="M21" s="180"/>
      <c r="N21" s="179"/>
      <c r="O21" s="181"/>
      <c r="P21" s="180"/>
      <c r="Q21" s="179"/>
      <c r="R21" s="179"/>
      <c r="S21" s="175">
        <f t="shared" si="3"/>
      </c>
      <c r="T21" s="172">
        <f t="shared" si="2"/>
        <v>0</v>
      </c>
    </row>
    <row r="22" spans="1:20" ht="15.75">
      <c r="A22" s="215"/>
      <c r="B22" s="153"/>
      <c r="C22" s="25"/>
      <c r="D22" s="61"/>
      <c r="E22" s="43"/>
      <c r="F22" s="64">
        <f t="shared" si="0"/>
      </c>
      <c r="G22" s="43"/>
      <c r="H22" s="179"/>
      <c r="I22" s="179"/>
      <c r="J22" s="179"/>
      <c r="K22" s="179"/>
      <c r="L22" s="179"/>
      <c r="M22" s="180"/>
      <c r="N22" s="179"/>
      <c r="O22" s="181"/>
      <c r="P22" s="180"/>
      <c r="Q22" s="179"/>
      <c r="R22" s="179"/>
      <c r="S22" s="175">
        <f t="shared" si="3"/>
      </c>
      <c r="T22" s="172">
        <f t="shared" si="2"/>
        <v>0</v>
      </c>
    </row>
    <row r="23" spans="1:20" ht="15.75">
      <c r="A23" s="215"/>
      <c r="B23" s="182"/>
      <c r="C23" s="30"/>
      <c r="D23" s="61"/>
      <c r="E23" s="44"/>
      <c r="F23" s="64">
        <f t="shared" si="0"/>
      </c>
      <c r="G23" s="44"/>
      <c r="H23" s="179"/>
      <c r="I23" s="179"/>
      <c r="J23" s="179"/>
      <c r="K23" s="179"/>
      <c r="L23" s="179"/>
      <c r="M23" s="180"/>
      <c r="N23" s="179"/>
      <c r="O23" s="181"/>
      <c r="P23" s="180"/>
      <c r="Q23" s="179"/>
      <c r="R23" s="179"/>
      <c r="S23" s="175">
        <f t="shared" si="3"/>
      </c>
      <c r="T23" s="172">
        <f t="shared" si="2"/>
        <v>0</v>
      </c>
    </row>
    <row r="24" spans="1:20" ht="15.75">
      <c r="A24" s="215"/>
      <c r="B24" s="153"/>
      <c r="C24" s="25"/>
      <c r="D24" s="61"/>
      <c r="E24" s="43"/>
      <c r="F24" s="64">
        <f t="shared" si="0"/>
      </c>
      <c r="G24" s="43"/>
      <c r="H24" s="179"/>
      <c r="I24" s="179"/>
      <c r="J24" s="179"/>
      <c r="K24" s="179"/>
      <c r="L24" s="179"/>
      <c r="M24" s="180"/>
      <c r="N24" s="179"/>
      <c r="O24" s="181"/>
      <c r="P24" s="180"/>
      <c r="Q24" s="179"/>
      <c r="R24" s="179"/>
      <c r="S24" s="175">
        <f t="shared" si="3"/>
      </c>
      <c r="T24" s="172">
        <f t="shared" si="2"/>
        <v>0</v>
      </c>
    </row>
    <row r="25" spans="1:20" ht="15.75">
      <c r="A25" s="215"/>
      <c r="B25" s="153"/>
      <c r="C25" s="25"/>
      <c r="D25" s="61"/>
      <c r="E25" s="43"/>
      <c r="F25" s="64">
        <f t="shared" si="0"/>
      </c>
      <c r="G25" s="43"/>
      <c r="H25" s="179"/>
      <c r="I25" s="179"/>
      <c r="J25" s="179"/>
      <c r="K25" s="179"/>
      <c r="L25" s="179"/>
      <c r="M25" s="180"/>
      <c r="N25" s="179"/>
      <c r="O25" s="181"/>
      <c r="P25" s="180"/>
      <c r="Q25" s="179"/>
      <c r="R25" s="179"/>
      <c r="S25" s="175">
        <f t="shared" si="3"/>
      </c>
      <c r="T25" s="172">
        <f t="shared" si="2"/>
        <v>0</v>
      </c>
    </row>
    <row r="26" spans="1:20" ht="15.75">
      <c r="A26" s="215"/>
      <c r="B26" s="182"/>
      <c r="C26" s="183"/>
      <c r="D26" s="61"/>
      <c r="E26" s="184"/>
      <c r="F26" s="64">
        <f t="shared" si="0"/>
      </c>
      <c r="G26" s="184"/>
      <c r="H26" s="179"/>
      <c r="I26" s="179"/>
      <c r="J26" s="179"/>
      <c r="K26" s="179"/>
      <c r="L26" s="179"/>
      <c r="M26" s="180"/>
      <c r="N26" s="179"/>
      <c r="O26" s="181"/>
      <c r="P26" s="180"/>
      <c r="Q26" s="179"/>
      <c r="R26" s="179"/>
      <c r="S26" s="175">
        <f t="shared" si="3"/>
      </c>
      <c r="T26" s="172">
        <f t="shared" si="2"/>
        <v>0</v>
      </c>
    </row>
    <row r="27" spans="1:20" ht="15.75">
      <c r="A27" s="215"/>
      <c r="B27" s="153"/>
      <c r="C27" s="25"/>
      <c r="D27" s="61"/>
      <c r="E27" s="43"/>
      <c r="F27" s="64">
        <f t="shared" si="0"/>
      </c>
      <c r="G27" s="43"/>
      <c r="H27" s="179"/>
      <c r="I27" s="179"/>
      <c r="J27" s="179"/>
      <c r="K27" s="179"/>
      <c r="L27" s="179"/>
      <c r="M27" s="180"/>
      <c r="N27" s="179"/>
      <c r="O27" s="181"/>
      <c r="P27" s="180"/>
      <c r="Q27" s="179"/>
      <c r="R27" s="179"/>
      <c r="S27" s="175">
        <f t="shared" si="3"/>
      </c>
      <c r="T27" s="172">
        <f t="shared" si="2"/>
        <v>0</v>
      </c>
    </row>
    <row r="28" spans="1:20" ht="15.75">
      <c r="A28" s="215"/>
      <c r="B28" s="153"/>
      <c r="C28" s="25"/>
      <c r="D28" s="61"/>
      <c r="E28" s="43"/>
      <c r="F28" s="64">
        <f t="shared" si="0"/>
      </c>
      <c r="G28" s="43"/>
      <c r="H28" s="179"/>
      <c r="I28" s="179"/>
      <c r="J28" s="179"/>
      <c r="K28" s="179"/>
      <c r="L28" s="179"/>
      <c r="M28" s="180"/>
      <c r="N28" s="179"/>
      <c r="O28" s="181"/>
      <c r="P28" s="180"/>
      <c r="Q28" s="179"/>
      <c r="R28" s="179"/>
      <c r="S28" s="175">
        <f t="shared" si="3"/>
      </c>
      <c r="T28" s="172">
        <f t="shared" si="2"/>
        <v>0</v>
      </c>
    </row>
    <row r="29" spans="1:20" ht="15.75">
      <c r="A29" s="215"/>
      <c r="B29" s="153"/>
      <c r="C29" s="25"/>
      <c r="D29" s="61"/>
      <c r="E29" s="43"/>
      <c r="F29" s="64">
        <f t="shared" si="0"/>
      </c>
      <c r="G29" s="43"/>
      <c r="H29" s="179"/>
      <c r="I29" s="179"/>
      <c r="J29" s="179"/>
      <c r="K29" s="179"/>
      <c r="L29" s="179"/>
      <c r="M29" s="180"/>
      <c r="N29" s="179"/>
      <c r="O29" s="181"/>
      <c r="P29" s="180"/>
      <c r="Q29" s="179"/>
      <c r="R29" s="179"/>
      <c r="S29" s="175">
        <f t="shared" si="3"/>
      </c>
      <c r="T29" s="172">
        <f t="shared" si="2"/>
        <v>0</v>
      </c>
    </row>
    <row r="30" spans="1:20" ht="15.75">
      <c r="A30" s="215"/>
      <c r="B30" s="153"/>
      <c r="C30" s="25"/>
      <c r="D30" s="61"/>
      <c r="E30" s="43"/>
      <c r="F30" s="64">
        <f t="shared" si="0"/>
      </c>
      <c r="G30" s="43"/>
      <c r="H30" s="179"/>
      <c r="I30" s="179"/>
      <c r="J30" s="179"/>
      <c r="K30" s="179"/>
      <c r="L30" s="179"/>
      <c r="M30" s="180"/>
      <c r="N30" s="179"/>
      <c r="O30" s="181"/>
      <c r="P30" s="180"/>
      <c r="Q30" s="179"/>
      <c r="R30" s="179"/>
      <c r="S30" s="175">
        <f t="shared" si="3"/>
      </c>
      <c r="T30" s="172">
        <f t="shared" si="2"/>
        <v>0</v>
      </c>
    </row>
    <row r="31" spans="1:20" ht="15.75">
      <c r="A31" s="215"/>
      <c r="B31" s="153"/>
      <c r="C31" s="25"/>
      <c r="D31" s="61"/>
      <c r="E31" s="43"/>
      <c r="F31" s="64">
        <f t="shared" si="0"/>
      </c>
      <c r="G31" s="43"/>
      <c r="H31" s="179"/>
      <c r="I31" s="179"/>
      <c r="J31" s="179"/>
      <c r="K31" s="179"/>
      <c r="L31" s="179"/>
      <c r="M31" s="180"/>
      <c r="N31" s="179"/>
      <c r="O31" s="181"/>
      <c r="P31" s="180"/>
      <c r="Q31" s="179"/>
      <c r="R31" s="179"/>
      <c r="S31" s="175">
        <f t="shared" si="3"/>
      </c>
      <c r="T31" s="172">
        <f t="shared" si="2"/>
        <v>0</v>
      </c>
    </row>
    <row r="32" spans="1:20" ht="15.75">
      <c r="A32" s="215"/>
      <c r="B32" s="153"/>
      <c r="C32" s="25"/>
      <c r="D32" s="61"/>
      <c r="E32" s="43"/>
      <c r="F32" s="64">
        <f t="shared" si="0"/>
      </c>
      <c r="G32" s="43"/>
      <c r="H32" s="179"/>
      <c r="I32" s="179"/>
      <c r="J32" s="179"/>
      <c r="K32" s="179"/>
      <c r="L32" s="179"/>
      <c r="M32" s="180"/>
      <c r="N32" s="179"/>
      <c r="O32" s="181"/>
      <c r="P32" s="180"/>
      <c r="Q32" s="179"/>
      <c r="R32" s="179"/>
      <c r="S32" s="175">
        <f t="shared" si="3"/>
      </c>
      <c r="T32" s="172">
        <f t="shared" si="2"/>
        <v>0</v>
      </c>
    </row>
    <row r="33" spans="1:20" ht="15.75">
      <c r="A33" s="215"/>
      <c r="B33" s="153"/>
      <c r="C33" s="25"/>
      <c r="D33" s="61"/>
      <c r="E33" s="43"/>
      <c r="F33" s="64">
        <f t="shared" si="0"/>
      </c>
      <c r="G33" s="43"/>
      <c r="H33" s="179"/>
      <c r="I33" s="179"/>
      <c r="J33" s="179"/>
      <c r="K33" s="179"/>
      <c r="L33" s="179"/>
      <c r="M33" s="180"/>
      <c r="N33" s="179"/>
      <c r="O33" s="181"/>
      <c r="P33" s="180"/>
      <c r="Q33" s="179"/>
      <c r="R33" s="179"/>
      <c r="S33" s="175">
        <f t="shared" si="3"/>
      </c>
      <c r="T33" s="172">
        <f t="shared" si="2"/>
        <v>0</v>
      </c>
    </row>
    <row r="34" spans="1:20" ht="15.75">
      <c r="A34" s="215"/>
      <c r="B34" s="153"/>
      <c r="C34" s="25"/>
      <c r="D34" s="61"/>
      <c r="E34" s="43"/>
      <c r="F34" s="64">
        <f t="shared" si="0"/>
      </c>
      <c r="G34" s="43"/>
      <c r="H34" s="179"/>
      <c r="I34" s="179"/>
      <c r="J34" s="179"/>
      <c r="K34" s="179"/>
      <c r="L34" s="179"/>
      <c r="M34" s="180"/>
      <c r="N34" s="179"/>
      <c r="O34" s="181"/>
      <c r="P34" s="180"/>
      <c r="Q34" s="179"/>
      <c r="R34" s="179"/>
      <c r="S34" s="175">
        <f t="shared" si="3"/>
      </c>
      <c r="T34" s="172">
        <f t="shared" si="2"/>
        <v>0</v>
      </c>
    </row>
    <row r="35" spans="1:20" ht="15.75">
      <c r="A35" s="215"/>
      <c r="B35" s="153"/>
      <c r="C35" s="25"/>
      <c r="D35" s="61"/>
      <c r="E35" s="43"/>
      <c r="F35" s="64">
        <f t="shared" si="0"/>
      </c>
      <c r="G35" s="43"/>
      <c r="H35" s="179"/>
      <c r="I35" s="179"/>
      <c r="J35" s="179"/>
      <c r="K35" s="179"/>
      <c r="L35" s="179"/>
      <c r="M35" s="180"/>
      <c r="N35" s="179"/>
      <c r="O35" s="181"/>
      <c r="P35" s="180"/>
      <c r="Q35" s="179"/>
      <c r="R35" s="179"/>
      <c r="S35" s="175">
        <f t="shared" si="3"/>
      </c>
      <c r="T35" s="172">
        <f t="shared" si="2"/>
        <v>0</v>
      </c>
    </row>
    <row r="36" spans="1:20" ht="15.75">
      <c r="A36" s="215"/>
      <c r="B36" s="153"/>
      <c r="C36" s="25"/>
      <c r="D36" s="61"/>
      <c r="E36" s="43"/>
      <c r="F36" s="64">
        <f t="shared" si="0"/>
      </c>
      <c r="G36" s="43"/>
      <c r="H36" s="179"/>
      <c r="I36" s="179"/>
      <c r="J36" s="179"/>
      <c r="K36" s="179"/>
      <c r="L36" s="179"/>
      <c r="M36" s="180"/>
      <c r="N36" s="179"/>
      <c r="O36" s="181"/>
      <c r="P36" s="180"/>
      <c r="Q36" s="179"/>
      <c r="R36" s="179"/>
      <c r="S36" s="175">
        <f t="shared" si="3"/>
      </c>
      <c r="T36" s="172">
        <f t="shared" si="2"/>
        <v>0</v>
      </c>
    </row>
    <row r="37" spans="1:20" ht="15.75">
      <c r="A37" s="215"/>
      <c r="B37" s="153"/>
      <c r="C37" s="25"/>
      <c r="D37" s="61"/>
      <c r="E37" s="43"/>
      <c r="F37" s="64">
        <f t="shared" si="0"/>
      </c>
      <c r="G37" s="43"/>
      <c r="H37" s="179"/>
      <c r="I37" s="179"/>
      <c r="J37" s="179"/>
      <c r="K37" s="179"/>
      <c r="L37" s="179"/>
      <c r="M37" s="180"/>
      <c r="N37" s="179"/>
      <c r="O37" s="181"/>
      <c r="P37" s="180"/>
      <c r="Q37" s="179"/>
      <c r="R37" s="179"/>
      <c r="S37" s="175">
        <f t="shared" si="3"/>
      </c>
      <c r="T37" s="172">
        <f t="shared" si="2"/>
        <v>0</v>
      </c>
    </row>
    <row r="38" spans="1:20" ht="15.75">
      <c r="A38" s="215"/>
      <c r="B38" s="153"/>
      <c r="C38" s="25"/>
      <c r="D38" s="61"/>
      <c r="E38" s="43"/>
      <c r="F38" s="64">
        <f t="shared" si="0"/>
      </c>
      <c r="G38" s="43"/>
      <c r="H38" s="179"/>
      <c r="I38" s="179"/>
      <c r="J38" s="179"/>
      <c r="K38" s="179"/>
      <c r="L38" s="179"/>
      <c r="M38" s="180"/>
      <c r="N38" s="179"/>
      <c r="O38" s="181"/>
      <c r="P38" s="180"/>
      <c r="Q38" s="179"/>
      <c r="R38" s="179"/>
      <c r="S38" s="175">
        <f t="shared" si="3"/>
      </c>
      <c r="T38" s="172">
        <f t="shared" si="2"/>
        <v>0</v>
      </c>
    </row>
    <row r="39" spans="1:20" ht="15.75">
      <c r="A39" s="215"/>
      <c r="B39" s="153"/>
      <c r="C39" s="25"/>
      <c r="D39" s="61"/>
      <c r="E39" s="43"/>
      <c r="F39" s="64">
        <f t="shared" si="0"/>
      </c>
      <c r="G39" s="43"/>
      <c r="H39" s="179"/>
      <c r="I39" s="179"/>
      <c r="J39" s="179"/>
      <c r="K39" s="179"/>
      <c r="L39" s="179"/>
      <c r="M39" s="180"/>
      <c r="N39" s="179"/>
      <c r="O39" s="181"/>
      <c r="P39" s="180"/>
      <c r="Q39" s="179"/>
      <c r="R39" s="179"/>
      <c r="S39" s="175">
        <f t="shared" si="3"/>
      </c>
      <c r="T39" s="172">
        <f t="shared" si="2"/>
        <v>0</v>
      </c>
    </row>
    <row r="40" spans="1:20" ht="15.75">
      <c r="A40" s="215"/>
      <c r="B40" s="153"/>
      <c r="C40" s="25"/>
      <c r="D40" s="61"/>
      <c r="E40" s="43"/>
      <c r="F40" s="64">
        <f t="shared" si="0"/>
      </c>
      <c r="G40" s="43"/>
      <c r="H40" s="179"/>
      <c r="I40" s="179"/>
      <c r="J40" s="179"/>
      <c r="K40" s="179"/>
      <c r="L40" s="179"/>
      <c r="M40" s="180"/>
      <c r="N40" s="179"/>
      <c r="O40" s="181"/>
      <c r="P40" s="180"/>
      <c r="Q40" s="179"/>
      <c r="R40" s="179"/>
      <c r="S40" s="175">
        <f t="shared" si="3"/>
      </c>
      <c r="T40" s="172">
        <f t="shared" si="2"/>
        <v>0</v>
      </c>
    </row>
    <row r="41" spans="1:20" ht="15.75">
      <c r="A41" s="215"/>
      <c r="B41" s="153"/>
      <c r="C41" s="25"/>
      <c r="D41" s="61"/>
      <c r="E41" s="43"/>
      <c r="F41" s="64">
        <f t="shared" si="0"/>
      </c>
      <c r="G41" s="43"/>
      <c r="H41" s="179"/>
      <c r="I41" s="179"/>
      <c r="J41" s="179"/>
      <c r="K41" s="179"/>
      <c r="L41" s="179"/>
      <c r="M41" s="180"/>
      <c r="N41" s="179"/>
      <c r="O41" s="181"/>
      <c r="P41" s="180"/>
      <c r="Q41" s="179"/>
      <c r="R41" s="179"/>
      <c r="S41" s="175">
        <f t="shared" si="3"/>
      </c>
      <c r="T41" s="172">
        <f>IF(LOWER(D41)="bij",T36+E41,T36-E41)</f>
        <v>0</v>
      </c>
    </row>
    <row r="42" spans="1:20" ht="15.75">
      <c r="A42" s="215"/>
      <c r="B42" s="153"/>
      <c r="C42" s="25"/>
      <c r="D42" s="61"/>
      <c r="E42" s="43"/>
      <c r="F42" s="64">
        <f t="shared" si="0"/>
      </c>
      <c r="G42" s="43"/>
      <c r="H42" s="179"/>
      <c r="I42" s="179"/>
      <c r="J42" s="179"/>
      <c r="K42" s="179"/>
      <c r="L42" s="179"/>
      <c r="M42" s="180"/>
      <c r="N42" s="179"/>
      <c r="O42" s="181"/>
      <c r="P42" s="180"/>
      <c r="Q42" s="179"/>
      <c r="R42" s="179"/>
      <c r="S42" s="175">
        <f t="shared" si="3"/>
      </c>
      <c r="T42" s="172">
        <f>IF(LOWER(D42)="bij",T41+E42,T41-E42)</f>
        <v>0</v>
      </c>
    </row>
    <row r="43" spans="1:20" ht="15.75">
      <c r="A43" s="215"/>
      <c r="B43" s="153"/>
      <c r="C43" s="25"/>
      <c r="D43" s="61"/>
      <c r="E43" s="43"/>
      <c r="F43" s="64">
        <f t="shared" si="0"/>
      </c>
      <c r="G43" s="43"/>
      <c r="H43" s="179"/>
      <c r="I43" s="179"/>
      <c r="J43" s="179"/>
      <c r="K43" s="179"/>
      <c r="L43" s="179"/>
      <c r="M43" s="180"/>
      <c r="N43" s="179"/>
      <c r="O43" s="181"/>
      <c r="P43" s="180"/>
      <c r="Q43" s="179"/>
      <c r="R43" s="179"/>
      <c r="S43" s="175">
        <f t="shared" si="3"/>
      </c>
      <c r="T43" s="172">
        <f>IF(LOWER(D43)="bij",T42+E43,T42-E43)</f>
        <v>0</v>
      </c>
    </row>
    <row r="44" spans="1:20" ht="15.75">
      <c r="A44" s="216"/>
      <c r="B44" s="158"/>
      <c r="C44" s="132"/>
      <c r="D44" s="61"/>
      <c r="E44" s="133"/>
      <c r="F44" s="64">
        <f t="shared" si="0"/>
      </c>
      <c r="G44" s="133"/>
      <c r="H44" s="185"/>
      <c r="I44" s="185"/>
      <c r="J44" s="185"/>
      <c r="K44" s="185"/>
      <c r="L44" s="185"/>
      <c r="M44" s="186"/>
      <c r="N44" s="179"/>
      <c r="O44" s="187"/>
      <c r="P44" s="186"/>
      <c r="Q44" s="179"/>
      <c r="R44" s="179"/>
      <c r="S44" s="175">
        <f t="shared" si="3"/>
      </c>
      <c r="T44" s="172">
        <f>IF(LOWER(D44)="bij",T43+E44,T43-E44)</f>
        <v>0</v>
      </c>
    </row>
    <row r="45" spans="1:20" ht="15.75">
      <c r="A45" s="215"/>
      <c r="B45" s="153"/>
      <c r="C45" s="25"/>
      <c r="D45" s="61"/>
      <c r="E45" s="43"/>
      <c r="F45" s="64">
        <f t="shared" si="0"/>
      </c>
      <c r="G45" s="43"/>
      <c r="H45" s="179"/>
      <c r="I45" s="179"/>
      <c r="J45" s="179"/>
      <c r="K45" s="179"/>
      <c r="L45" s="179"/>
      <c r="M45" s="180"/>
      <c r="N45" s="179"/>
      <c r="O45" s="181"/>
      <c r="P45" s="180"/>
      <c r="Q45" s="179"/>
      <c r="R45" s="179"/>
      <c r="S45" s="175">
        <f t="shared" si="3"/>
      </c>
      <c r="T45" s="172">
        <f>IF(LOWER(D45)="bij",T40+E45,T40-E45)</f>
        <v>0</v>
      </c>
    </row>
    <row r="46" spans="1:20" s="205" customFormat="1" ht="16.5" thickBot="1">
      <c r="A46" s="200"/>
      <c r="B46" s="202"/>
      <c r="C46" s="203" t="s">
        <v>27</v>
      </c>
      <c r="D46" s="204"/>
      <c r="E46" s="218"/>
      <c r="F46" s="121">
        <f>T46</f>
        <v>0</v>
      </c>
      <c r="G46" s="120">
        <f aca="true" t="shared" si="4" ref="G46:R46">SUM(G5:G45)</f>
        <v>0</v>
      </c>
      <c r="H46" s="120">
        <f t="shared" si="4"/>
        <v>0</v>
      </c>
      <c r="I46" s="120">
        <f t="shared" si="4"/>
        <v>0</v>
      </c>
      <c r="J46" s="120">
        <f t="shared" si="4"/>
        <v>0</v>
      </c>
      <c r="K46" s="120">
        <f t="shared" si="4"/>
        <v>0</v>
      </c>
      <c r="L46" s="120">
        <f>SUM(L5:L45)</f>
        <v>0</v>
      </c>
      <c r="M46" s="120">
        <f t="shared" si="4"/>
        <v>0</v>
      </c>
      <c r="N46" s="120">
        <f t="shared" si="4"/>
        <v>0</v>
      </c>
      <c r="O46" s="120">
        <f t="shared" si="4"/>
        <v>0</v>
      </c>
      <c r="P46" s="120">
        <f t="shared" si="4"/>
        <v>0</v>
      </c>
      <c r="Q46" s="120">
        <f t="shared" si="4"/>
        <v>0</v>
      </c>
      <c r="R46" s="120">
        <f t="shared" si="4"/>
        <v>0</v>
      </c>
      <c r="S46" s="178"/>
      <c r="T46" s="210">
        <f>T45</f>
        <v>0</v>
      </c>
    </row>
    <row r="47" ht="16.5" thickTop="1"/>
  </sheetData>
  <sheetProtection selectLockedCells="1"/>
  <mergeCells count="5">
    <mergeCell ref="C2:D2"/>
    <mergeCell ref="H2:R2"/>
    <mergeCell ref="A1:R1"/>
    <mergeCell ref="F2:F3"/>
    <mergeCell ref="A2:A3"/>
  </mergeCells>
  <dataValidations count="5">
    <dataValidation type="list" allowBlank="1" showInputMessage="1" showErrorMessage="1" sqref="D5:D45">
      <formula1>"Af,Bij"</formula1>
    </dataValidation>
    <dataValidation allowBlank="1" showInputMessage="1" showErrorMessage="1" promptTitle="BTW" prompt="B.T.W. altijd positief ingeven!" sqref="G5:G45"/>
    <dataValidation allowBlank="1" showInputMessage="1" showErrorMessage="1" promptTitle="Kosten" prompt="Ontvangen (negatieve) kosten negatief ingeven!" sqref="H5:M45 N5 N7:N45 Q6:R6 O11 P5:P45"/>
    <dataValidation allowBlank="1" showInputMessage="1" showErrorMessage="1" promptTitle="Debiteuren" prompt="Alleen gebruiken bij contant ontvangen omzet op rekening!" sqref="O5:O10 O12:O45"/>
    <dataValidation allowBlank="1" showInputMessage="1" showErrorMessage="1" promptTitle="Activa of Passiva" prompt="U dient deze post ook op de bijlage Balans te vermelden.&#10;&#10;Bij bedragen Negatief ingeven." sqref="Q5:R5 Q7:R45"/>
  </dataValidations>
  <printOptions/>
  <pageMargins left="0.03937007874015748" right="0" top="0.5905511811023623" bottom="0.7874015748031497" header="0.5118110236220472" footer="0.5118110236220472"/>
  <pageSetup fitToHeight="0" fitToWidth="1" horizontalDpi="300" verticalDpi="300" orientation="landscape" paperSize="9" scale="59" r:id="rId1"/>
  <headerFooter alignWithMargins="0">
    <oddFooter xml:space="preserve">&amp;L&amp;F / tabblad &amp;A / pag &amp;P van pag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T46"/>
  <sheetViews>
    <sheetView zoomScale="61" zoomScaleNormal="61" zoomScaleSheetLayoutView="58" zoomScalePageLayoutView="0" workbookViewId="0" topLeftCell="A1">
      <pane xSplit="1" ySplit="3" topLeftCell="B4" activePane="bottomRight" state="frozen"/>
      <selection pane="topLeft" activeCell="G57" sqref="G57"/>
      <selection pane="topRight" activeCell="G57" sqref="G57"/>
      <selection pane="bottomLeft" activeCell="G57" sqref="G57"/>
      <selection pane="bottomRight" activeCell="E2" sqref="E2"/>
    </sheetView>
  </sheetViews>
  <sheetFormatPr defaultColWidth="14.421875" defaultRowHeight="12.75"/>
  <cols>
    <col min="1" max="1" width="4.57421875" style="217" customWidth="1"/>
    <col min="2" max="2" width="8.28125" style="206" customWidth="1"/>
    <col min="3" max="3" width="29.140625" style="36" customWidth="1"/>
    <col min="4" max="4" width="7.7109375" style="196" bestFit="1" customWidth="1"/>
    <col min="5" max="6" width="13.7109375" style="207" customWidth="1"/>
    <col min="7" max="7" width="13.7109375" style="208" customWidth="1"/>
    <col min="8" max="16" width="13.7109375" style="209" customWidth="1"/>
    <col min="17" max="18" width="13.7109375" style="36" customWidth="1"/>
    <col min="19" max="19" width="13.7109375" style="175" customWidth="1"/>
    <col min="20" max="20" width="14.421875" style="175" customWidth="1"/>
    <col min="21" max="16384" width="14.421875" style="36" customWidth="1"/>
  </cols>
  <sheetData>
    <row r="1" spans="1:20" s="188" customFormat="1" ht="25.5" customHeight="1">
      <c r="A1" s="237" t="str">
        <f>CONCATENATE(C2," over de periode ",TEXT(IF(Boekjaar=YEAR(KvkDatum),KvkDatum,DATE(Boekjaar,"1","1")),"dd mmmm jjjj")," tot en met 31-12-",Boekjaar)</f>
        <v>Abn Amro Bank 9876.54.321 over de periode 01 januari 2007 tot en met 31-12-2007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  <c r="S1" s="173"/>
      <c r="T1" s="174"/>
    </row>
    <row r="2" spans="1:20" ht="15.75">
      <c r="A2" s="242" t="s">
        <v>99</v>
      </c>
      <c r="B2" s="189" t="s">
        <v>56</v>
      </c>
      <c r="C2" s="232" t="s">
        <v>98</v>
      </c>
      <c r="D2" s="233"/>
      <c r="E2" s="213" t="s">
        <v>12</v>
      </c>
      <c r="F2" s="240" t="s">
        <v>55</v>
      </c>
      <c r="G2" s="214" t="s">
        <v>28</v>
      </c>
      <c r="H2" s="234" t="s">
        <v>83</v>
      </c>
      <c r="I2" s="235"/>
      <c r="J2" s="235"/>
      <c r="K2" s="235"/>
      <c r="L2" s="235"/>
      <c r="M2" s="235"/>
      <c r="N2" s="235"/>
      <c r="O2" s="235"/>
      <c r="P2" s="235"/>
      <c r="Q2" s="235"/>
      <c r="R2" s="236"/>
      <c r="T2" s="176" t="s">
        <v>55</v>
      </c>
    </row>
    <row r="3" spans="1:20" s="196" customFormat="1" ht="15.75">
      <c r="A3" s="243"/>
      <c r="B3" s="190" t="s">
        <v>16</v>
      </c>
      <c r="C3" s="191" t="s">
        <v>17</v>
      </c>
      <c r="D3" s="192" t="s">
        <v>57</v>
      </c>
      <c r="E3" s="211" t="s">
        <v>18</v>
      </c>
      <c r="F3" s="241"/>
      <c r="G3" s="131" t="s">
        <v>19</v>
      </c>
      <c r="H3" s="193" t="s">
        <v>32</v>
      </c>
      <c r="I3" s="194" t="s">
        <v>31</v>
      </c>
      <c r="J3" s="194" t="s">
        <v>29</v>
      </c>
      <c r="K3" s="194" t="s">
        <v>30</v>
      </c>
      <c r="L3" s="194" t="s">
        <v>34</v>
      </c>
      <c r="M3" s="195" t="s">
        <v>35</v>
      </c>
      <c r="N3" s="194" t="s">
        <v>33</v>
      </c>
      <c r="O3" s="193" t="s">
        <v>66</v>
      </c>
      <c r="P3" s="194" t="s">
        <v>102</v>
      </c>
      <c r="Q3" s="193" t="s">
        <v>104</v>
      </c>
      <c r="R3" s="193" t="s">
        <v>84</v>
      </c>
      <c r="S3" s="177" t="s">
        <v>82</v>
      </c>
      <c r="T3" s="176"/>
    </row>
    <row r="4" spans="1:20" s="196" customFormat="1" ht="15.75">
      <c r="A4" s="212"/>
      <c r="B4" s="189"/>
      <c r="C4" s="130" t="s">
        <v>54</v>
      </c>
      <c r="D4" s="197"/>
      <c r="E4" s="131"/>
      <c r="F4" s="198">
        <v>0</v>
      </c>
      <c r="G4" s="131"/>
      <c r="H4" s="193"/>
      <c r="I4" s="194"/>
      <c r="J4" s="194"/>
      <c r="K4" s="194"/>
      <c r="L4" s="194"/>
      <c r="M4" s="195"/>
      <c r="N4" s="194"/>
      <c r="O4" s="199"/>
      <c r="P4" s="195"/>
      <c r="Q4" s="194" t="s">
        <v>105</v>
      </c>
      <c r="R4" s="194" t="s">
        <v>3</v>
      </c>
      <c r="S4" s="177"/>
      <c r="T4" s="176">
        <f>F4</f>
        <v>0</v>
      </c>
    </row>
    <row r="5" spans="1:20" ht="15.75">
      <c r="A5" s="215"/>
      <c r="B5" s="153"/>
      <c r="C5" s="25"/>
      <c r="D5" s="61"/>
      <c r="E5" s="42"/>
      <c r="F5" s="64">
        <f aca="true" t="shared" si="0" ref="F5:F16">IF(D5="","",IF(E5="","",IF(LOWER(D5)="Bij",F4+E5,F4-E5)))</f>
      </c>
      <c r="G5" s="42"/>
      <c r="H5" s="179"/>
      <c r="I5" s="179"/>
      <c r="J5" s="179"/>
      <c r="K5" s="179"/>
      <c r="L5" s="179"/>
      <c r="M5" s="180"/>
      <c r="N5" s="179"/>
      <c r="O5" s="181"/>
      <c r="P5" s="180"/>
      <c r="Q5" s="179"/>
      <c r="R5" s="179"/>
      <c r="S5" s="175">
        <f aca="true" t="shared" si="1" ref="S5:S45">IF(E5="","",IF(F5="","Vul Bij of Af!",IF(E5&lt;&gt;G5+ABS(SUM(I5:O5)+SUM(P5:R5)),"Niet klaar!",IF(LOWER(D5)="bij",IF(E5&lt;&gt;G5-SUM(I5:N5)+O5-SUM(P5:R5),"Onjuist!","Ok"),IF(E5&lt;&gt;G5+SUM(I5:R5),"Onjuist!","Ok")))))</f>
      </c>
      <c r="T5" s="172">
        <f aca="true" t="shared" si="2" ref="T5:T40">IF(LOWER(D5)="bij",T4+E5,T4-E5)</f>
        <v>0</v>
      </c>
    </row>
    <row r="6" spans="1:20" ht="15.75">
      <c r="A6" s="215"/>
      <c r="B6" s="153"/>
      <c r="C6" s="25"/>
      <c r="D6" s="61"/>
      <c r="E6" s="43"/>
      <c r="F6" s="64">
        <f t="shared" si="0"/>
      </c>
      <c r="G6" s="43"/>
      <c r="H6" s="179"/>
      <c r="I6" s="179"/>
      <c r="J6" s="179"/>
      <c r="K6" s="179"/>
      <c r="L6" s="179"/>
      <c r="M6" s="180"/>
      <c r="N6" s="179"/>
      <c r="O6" s="181"/>
      <c r="P6" s="180"/>
      <c r="Q6" s="179"/>
      <c r="R6" s="179"/>
      <c r="S6" s="175">
        <f t="shared" si="1"/>
      </c>
      <c r="T6" s="172">
        <f t="shared" si="2"/>
        <v>0</v>
      </c>
    </row>
    <row r="7" spans="1:20" ht="15.75">
      <c r="A7" s="215"/>
      <c r="B7" s="153"/>
      <c r="C7" s="25"/>
      <c r="D7" s="61"/>
      <c r="E7" s="43"/>
      <c r="F7" s="64">
        <f t="shared" si="0"/>
      </c>
      <c r="G7" s="43"/>
      <c r="H7" s="179"/>
      <c r="I7" s="179"/>
      <c r="J7" s="179"/>
      <c r="K7" s="179"/>
      <c r="L7" s="179"/>
      <c r="M7" s="180"/>
      <c r="N7" s="179"/>
      <c r="O7" s="181"/>
      <c r="P7" s="180"/>
      <c r="Q7" s="179"/>
      <c r="R7" s="179"/>
      <c r="S7" s="175">
        <f t="shared" si="1"/>
      </c>
      <c r="T7" s="172">
        <f t="shared" si="2"/>
        <v>0</v>
      </c>
    </row>
    <row r="8" spans="1:20" ht="15.75">
      <c r="A8" s="215"/>
      <c r="B8" s="153"/>
      <c r="C8" s="25"/>
      <c r="D8" s="61"/>
      <c r="E8" s="43"/>
      <c r="F8" s="64">
        <f t="shared" si="0"/>
      </c>
      <c r="G8" s="43"/>
      <c r="H8" s="179"/>
      <c r="I8" s="179"/>
      <c r="J8" s="179"/>
      <c r="K8" s="179"/>
      <c r="L8" s="179"/>
      <c r="M8" s="180"/>
      <c r="N8" s="179"/>
      <c r="O8" s="181"/>
      <c r="P8" s="180"/>
      <c r="Q8" s="179"/>
      <c r="R8" s="179"/>
      <c r="S8" s="175">
        <f t="shared" si="1"/>
      </c>
      <c r="T8" s="172">
        <f t="shared" si="2"/>
        <v>0</v>
      </c>
    </row>
    <row r="9" spans="1:20" ht="15.75">
      <c r="A9" s="215"/>
      <c r="B9" s="153"/>
      <c r="C9" s="26"/>
      <c r="D9" s="61"/>
      <c r="E9" s="43"/>
      <c r="F9" s="64">
        <f t="shared" si="0"/>
      </c>
      <c r="G9" s="43"/>
      <c r="H9" s="179"/>
      <c r="I9" s="179"/>
      <c r="J9" s="179"/>
      <c r="K9" s="179"/>
      <c r="L9" s="179"/>
      <c r="M9" s="180"/>
      <c r="N9" s="179"/>
      <c r="O9" s="181"/>
      <c r="P9" s="180"/>
      <c r="Q9" s="179"/>
      <c r="R9" s="179"/>
      <c r="S9" s="175">
        <f t="shared" si="1"/>
      </c>
      <c r="T9" s="172">
        <f t="shared" si="2"/>
        <v>0</v>
      </c>
    </row>
    <row r="10" spans="1:20" ht="15.75">
      <c r="A10" s="215"/>
      <c r="B10" s="153"/>
      <c r="C10" s="25"/>
      <c r="D10" s="61"/>
      <c r="E10" s="43"/>
      <c r="F10" s="64">
        <f t="shared" si="0"/>
      </c>
      <c r="G10" s="43"/>
      <c r="H10" s="179"/>
      <c r="I10" s="179"/>
      <c r="J10" s="179"/>
      <c r="K10" s="179"/>
      <c r="L10" s="179"/>
      <c r="M10" s="180"/>
      <c r="N10" s="179"/>
      <c r="O10" s="181"/>
      <c r="P10" s="180"/>
      <c r="Q10" s="179"/>
      <c r="R10" s="179"/>
      <c r="S10" s="175">
        <f t="shared" si="1"/>
      </c>
      <c r="T10" s="172">
        <f t="shared" si="2"/>
        <v>0</v>
      </c>
    </row>
    <row r="11" spans="1:20" s="201" customFormat="1" ht="15.75">
      <c r="A11" s="215"/>
      <c r="B11" s="154"/>
      <c r="C11" s="30"/>
      <c r="D11" s="61"/>
      <c r="E11" s="44"/>
      <c r="F11" s="64">
        <f t="shared" si="0"/>
      </c>
      <c r="G11" s="44"/>
      <c r="H11" s="179"/>
      <c r="I11" s="179"/>
      <c r="J11" s="179"/>
      <c r="K11" s="179"/>
      <c r="L11" s="179"/>
      <c r="M11" s="180"/>
      <c r="N11" s="179"/>
      <c r="O11" s="181"/>
      <c r="P11" s="180"/>
      <c r="Q11" s="179"/>
      <c r="R11" s="179"/>
      <c r="S11" s="175">
        <f t="shared" si="1"/>
      </c>
      <c r="T11" s="172">
        <f t="shared" si="2"/>
        <v>0</v>
      </c>
    </row>
    <row r="12" spans="1:20" ht="15.75">
      <c r="A12" s="215"/>
      <c r="B12" s="153"/>
      <c r="C12" s="25"/>
      <c r="D12" s="61"/>
      <c r="E12" s="43"/>
      <c r="F12" s="64">
        <f t="shared" si="0"/>
      </c>
      <c r="G12" s="43"/>
      <c r="H12" s="179"/>
      <c r="I12" s="179"/>
      <c r="J12" s="179"/>
      <c r="K12" s="179"/>
      <c r="L12" s="179"/>
      <c r="M12" s="180"/>
      <c r="N12" s="179"/>
      <c r="O12" s="181"/>
      <c r="P12" s="180"/>
      <c r="Q12" s="179"/>
      <c r="R12" s="179"/>
      <c r="S12" s="175">
        <f t="shared" si="1"/>
      </c>
      <c r="T12" s="172">
        <f t="shared" si="2"/>
        <v>0</v>
      </c>
    </row>
    <row r="13" spans="1:20" ht="15.75">
      <c r="A13" s="215"/>
      <c r="B13" s="153"/>
      <c r="C13" s="25"/>
      <c r="D13" s="61"/>
      <c r="E13" s="43"/>
      <c r="F13" s="64">
        <f t="shared" si="0"/>
      </c>
      <c r="G13" s="43"/>
      <c r="H13" s="179"/>
      <c r="I13" s="179"/>
      <c r="J13" s="179"/>
      <c r="K13" s="179"/>
      <c r="L13" s="179"/>
      <c r="M13" s="180"/>
      <c r="N13" s="179"/>
      <c r="O13" s="181"/>
      <c r="P13" s="180"/>
      <c r="Q13" s="179"/>
      <c r="R13" s="179"/>
      <c r="S13" s="175">
        <f t="shared" si="1"/>
      </c>
      <c r="T13" s="172">
        <f t="shared" si="2"/>
        <v>0</v>
      </c>
    </row>
    <row r="14" spans="1:20" ht="15.75">
      <c r="A14" s="215"/>
      <c r="B14" s="153"/>
      <c r="C14" s="25"/>
      <c r="D14" s="61"/>
      <c r="E14" s="43"/>
      <c r="F14" s="64">
        <f t="shared" si="0"/>
      </c>
      <c r="G14" s="43"/>
      <c r="H14" s="179"/>
      <c r="I14" s="179"/>
      <c r="J14" s="179"/>
      <c r="K14" s="179"/>
      <c r="L14" s="179"/>
      <c r="M14" s="180"/>
      <c r="N14" s="179"/>
      <c r="O14" s="181"/>
      <c r="P14" s="180"/>
      <c r="Q14" s="179"/>
      <c r="R14" s="179"/>
      <c r="S14" s="175">
        <f t="shared" si="1"/>
      </c>
      <c r="T14" s="172">
        <f t="shared" si="2"/>
        <v>0</v>
      </c>
    </row>
    <row r="15" spans="1:20" ht="15.75">
      <c r="A15" s="215"/>
      <c r="B15" s="153"/>
      <c r="C15" s="25"/>
      <c r="D15" s="61"/>
      <c r="E15" s="43"/>
      <c r="F15" s="64">
        <f t="shared" si="0"/>
      </c>
      <c r="G15" s="43"/>
      <c r="H15" s="179"/>
      <c r="I15" s="179"/>
      <c r="J15" s="179"/>
      <c r="K15" s="179"/>
      <c r="L15" s="179"/>
      <c r="M15" s="180"/>
      <c r="N15" s="179"/>
      <c r="O15" s="181"/>
      <c r="P15" s="180"/>
      <c r="Q15" s="179"/>
      <c r="R15" s="179"/>
      <c r="S15" s="175">
        <f t="shared" si="1"/>
      </c>
      <c r="T15" s="172">
        <f t="shared" si="2"/>
        <v>0</v>
      </c>
    </row>
    <row r="16" spans="1:20" ht="15.75">
      <c r="A16" s="215"/>
      <c r="B16" s="153"/>
      <c r="C16" s="25"/>
      <c r="D16" s="61"/>
      <c r="E16" s="43"/>
      <c r="F16" s="64">
        <f t="shared" si="0"/>
      </c>
      <c r="G16" s="43"/>
      <c r="H16" s="179"/>
      <c r="I16" s="179"/>
      <c r="J16" s="179"/>
      <c r="K16" s="179"/>
      <c r="L16" s="179"/>
      <c r="M16" s="180"/>
      <c r="N16" s="179"/>
      <c r="O16" s="181"/>
      <c r="P16" s="180"/>
      <c r="Q16" s="179"/>
      <c r="R16" s="179"/>
      <c r="S16" s="175">
        <f t="shared" si="1"/>
      </c>
      <c r="T16" s="172">
        <f t="shared" si="2"/>
        <v>0</v>
      </c>
    </row>
    <row r="17" spans="1:20" ht="15.75">
      <c r="A17" s="215"/>
      <c r="B17" s="153"/>
      <c r="C17" s="25"/>
      <c r="D17" s="61"/>
      <c r="E17" s="43"/>
      <c r="F17" s="64">
        <f aca="true" t="shared" si="3" ref="F17:F45">IF(D17="","",IF(E17="","",IF(LOWER(D17)="Bij",F16+E17,F16-E17)))</f>
      </c>
      <c r="G17" s="43"/>
      <c r="H17" s="179"/>
      <c r="I17" s="179"/>
      <c r="J17" s="179"/>
      <c r="K17" s="179"/>
      <c r="L17" s="179"/>
      <c r="M17" s="180"/>
      <c r="N17" s="179"/>
      <c r="O17" s="181"/>
      <c r="P17" s="180"/>
      <c r="Q17" s="179"/>
      <c r="R17" s="179"/>
      <c r="S17" s="175">
        <f t="shared" si="1"/>
      </c>
      <c r="T17" s="172">
        <f t="shared" si="2"/>
        <v>0</v>
      </c>
    </row>
    <row r="18" spans="1:20" ht="15.75">
      <c r="A18" s="215"/>
      <c r="B18" s="153"/>
      <c r="C18" s="25"/>
      <c r="D18" s="61"/>
      <c r="E18" s="43"/>
      <c r="F18" s="64">
        <f t="shared" si="3"/>
      </c>
      <c r="G18" s="43"/>
      <c r="H18" s="179"/>
      <c r="I18" s="179"/>
      <c r="J18" s="179"/>
      <c r="K18" s="179"/>
      <c r="L18" s="179"/>
      <c r="M18" s="180"/>
      <c r="N18" s="179"/>
      <c r="O18" s="181"/>
      <c r="P18" s="180"/>
      <c r="Q18" s="179"/>
      <c r="R18" s="179"/>
      <c r="S18" s="175">
        <f t="shared" si="1"/>
      </c>
      <c r="T18" s="172">
        <f t="shared" si="2"/>
        <v>0</v>
      </c>
    </row>
    <row r="19" spans="1:20" ht="15.75">
      <c r="A19" s="215"/>
      <c r="B19" s="153"/>
      <c r="C19" s="25"/>
      <c r="D19" s="61"/>
      <c r="E19" s="43"/>
      <c r="F19" s="64">
        <f t="shared" si="3"/>
      </c>
      <c r="G19" s="43"/>
      <c r="H19" s="179"/>
      <c r="I19" s="179"/>
      <c r="J19" s="179"/>
      <c r="K19" s="179"/>
      <c r="L19" s="179"/>
      <c r="M19" s="180"/>
      <c r="N19" s="179"/>
      <c r="O19" s="181"/>
      <c r="P19" s="180"/>
      <c r="Q19" s="179"/>
      <c r="R19" s="179"/>
      <c r="S19" s="175">
        <f t="shared" si="1"/>
      </c>
      <c r="T19" s="172">
        <f t="shared" si="2"/>
        <v>0</v>
      </c>
    </row>
    <row r="20" spans="1:20" ht="15.75">
      <c r="A20" s="215"/>
      <c r="B20" s="153"/>
      <c r="C20" s="25"/>
      <c r="D20" s="61"/>
      <c r="E20" s="43"/>
      <c r="F20" s="64">
        <f t="shared" si="3"/>
      </c>
      <c r="G20" s="43"/>
      <c r="H20" s="179"/>
      <c r="I20" s="179"/>
      <c r="J20" s="179"/>
      <c r="K20" s="179"/>
      <c r="L20" s="179"/>
      <c r="M20" s="180"/>
      <c r="N20" s="179"/>
      <c r="O20" s="181"/>
      <c r="P20" s="180"/>
      <c r="Q20" s="179"/>
      <c r="R20" s="179"/>
      <c r="S20" s="175">
        <f t="shared" si="1"/>
      </c>
      <c r="T20" s="172">
        <f t="shared" si="2"/>
        <v>0</v>
      </c>
    </row>
    <row r="21" spans="1:20" ht="15.75">
      <c r="A21" s="215"/>
      <c r="B21" s="153"/>
      <c r="C21" s="25"/>
      <c r="D21" s="61"/>
      <c r="E21" s="43"/>
      <c r="F21" s="64">
        <f t="shared" si="3"/>
      </c>
      <c r="G21" s="43"/>
      <c r="H21" s="179"/>
      <c r="I21" s="179"/>
      <c r="J21" s="179"/>
      <c r="K21" s="179"/>
      <c r="L21" s="179"/>
      <c r="M21" s="180"/>
      <c r="N21" s="179"/>
      <c r="O21" s="181"/>
      <c r="P21" s="180"/>
      <c r="Q21" s="179"/>
      <c r="R21" s="179"/>
      <c r="S21" s="175">
        <f t="shared" si="1"/>
      </c>
      <c r="T21" s="172">
        <f t="shared" si="2"/>
        <v>0</v>
      </c>
    </row>
    <row r="22" spans="1:20" ht="15.75">
      <c r="A22" s="215"/>
      <c r="B22" s="153"/>
      <c r="C22" s="25"/>
      <c r="D22" s="61"/>
      <c r="E22" s="43"/>
      <c r="F22" s="64">
        <f t="shared" si="3"/>
      </c>
      <c r="G22" s="43"/>
      <c r="H22" s="179"/>
      <c r="I22" s="179"/>
      <c r="J22" s="179"/>
      <c r="K22" s="179"/>
      <c r="L22" s="179"/>
      <c r="M22" s="180"/>
      <c r="N22" s="179"/>
      <c r="O22" s="181"/>
      <c r="P22" s="180"/>
      <c r="Q22" s="179"/>
      <c r="R22" s="179"/>
      <c r="S22" s="175">
        <f t="shared" si="1"/>
      </c>
      <c r="T22" s="172">
        <f t="shared" si="2"/>
        <v>0</v>
      </c>
    </row>
    <row r="23" spans="1:20" ht="15.75">
      <c r="A23" s="215"/>
      <c r="B23" s="182"/>
      <c r="C23" s="30"/>
      <c r="D23" s="61"/>
      <c r="E23" s="44"/>
      <c r="F23" s="64">
        <f t="shared" si="3"/>
      </c>
      <c r="G23" s="44"/>
      <c r="H23" s="179"/>
      <c r="I23" s="179"/>
      <c r="J23" s="179"/>
      <c r="K23" s="179"/>
      <c r="L23" s="179"/>
      <c r="M23" s="180"/>
      <c r="N23" s="179"/>
      <c r="O23" s="181"/>
      <c r="P23" s="180"/>
      <c r="Q23" s="179"/>
      <c r="R23" s="179"/>
      <c r="S23" s="175">
        <f t="shared" si="1"/>
      </c>
      <c r="T23" s="172">
        <f t="shared" si="2"/>
        <v>0</v>
      </c>
    </row>
    <row r="24" spans="1:20" ht="15.75">
      <c r="A24" s="215"/>
      <c r="B24" s="153"/>
      <c r="C24" s="25"/>
      <c r="D24" s="61"/>
      <c r="E24" s="43"/>
      <c r="F24" s="64">
        <f t="shared" si="3"/>
      </c>
      <c r="G24" s="43"/>
      <c r="H24" s="179"/>
      <c r="I24" s="179"/>
      <c r="J24" s="179"/>
      <c r="K24" s="179"/>
      <c r="L24" s="179"/>
      <c r="M24" s="180"/>
      <c r="N24" s="179"/>
      <c r="O24" s="181"/>
      <c r="P24" s="180"/>
      <c r="Q24" s="179"/>
      <c r="R24" s="179"/>
      <c r="S24" s="175">
        <f t="shared" si="1"/>
      </c>
      <c r="T24" s="172">
        <f t="shared" si="2"/>
        <v>0</v>
      </c>
    </row>
    <row r="25" spans="1:20" ht="15.75">
      <c r="A25" s="215"/>
      <c r="B25" s="153"/>
      <c r="C25" s="25"/>
      <c r="D25" s="61"/>
      <c r="E25" s="43"/>
      <c r="F25" s="64">
        <f t="shared" si="3"/>
      </c>
      <c r="G25" s="43"/>
      <c r="H25" s="179"/>
      <c r="I25" s="179"/>
      <c r="J25" s="179"/>
      <c r="K25" s="179"/>
      <c r="L25" s="179"/>
      <c r="M25" s="180"/>
      <c r="N25" s="179"/>
      <c r="O25" s="181"/>
      <c r="P25" s="180"/>
      <c r="Q25" s="179"/>
      <c r="R25" s="179"/>
      <c r="S25" s="175">
        <f t="shared" si="1"/>
      </c>
      <c r="T25" s="172">
        <f t="shared" si="2"/>
        <v>0</v>
      </c>
    </row>
    <row r="26" spans="1:20" ht="15.75">
      <c r="A26" s="215"/>
      <c r="B26" s="182"/>
      <c r="C26" s="183"/>
      <c r="D26" s="61"/>
      <c r="E26" s="184"/>
      <c r="F26" s="64">
        <f t="shared" si="3"/>
      </c>
      <c r="G26" s="184"/>
      <c r="H26" s="179"/>
      <c r="I26" s="179"/>
      <c r="J26" s="179"/>
      <c r="K26" s="179"/>
      <c r="L26" s="179"/>
      <c r="M26" s="180"/>
      <c r="N26" s="179"/>
      <c r="O26" s="181"/>
      <c r="P26" s="180"/>
      <c r="Q26" s="179"/>
      <c r="R26" s="179"/>
      <c r="S26" s="175">
        <f t="shared" si="1"/>
      </c>
      <c r="T26" s="172">
        <f t="shared" si="2"/>
        <v>0</v>
      </c>
    </row>
    <row r="27" spans="1:20" ht="15.75">
      <c r="A27" s="215"/>
      <c r="B27" s="153"/>
      <c r="C27" s="25"/>
      <c r="D27" s="61"/>
      <c r="E27" s="43"/>
      <c r="F27" s="64">
        <f t="shared" si="3"/>
      </c>
      <c r="G27" s="43"/>
      <c r="H27" s="179"/>
      <c r="I27" s="179"/>
      <c r="J27" s="179"/>
      <c r="K27" s="179"/>
      <c r="L27" s="179"/>
      <c r="M27" s="180"/>
      <c r="N27" s="179"/>
      <c r="O27" s="181"/>
      <c r="P27" s="180"/>
      <c r="Q27" s="179"/>
      <c r="R27" s="179"/>
      <c r="S27" s="175">
        <f t="shared" si="1"/>
      </c>
      <c r="T27" s="172">
        <f t="shared" si="2"/>
        <v>0</v>
      </c>
    </row>
    <row r="28" spans="1:20" ht="15.75">
      <c r="A28" s="215"/>
      <c r="B28" s="153"/>
      <c r="C28" s="25"/>
      <c r="D28" s="61"/>
      <c r="E28" s="43"/>
      <c r="F28" s="64">
        <f t="shared" si="3"/>
      </c>
      <c r="G28" s="43"/>
      <c r="H28" s="179"/>
      <c r="I28" s="179"/>
      <c r="J28" s="179"/>
      <c r="K28" s="179"/>
      <c r="L28" s="179"/>
      <c r="M28" s="180"/>
      <c r="N28" s="179"/>
      <c r="O28" s="181"/>
      <c r="P28" s="180"/>
      <c r="Q28" s="179"/>
      <c r="R28" s="179"/>
      <c r="S28" s="175">
        <f t="shared" si="1"/>
      </c>
      <c r="T28" s="172">
        <f t="shared" si="2"/>
        <v>0</v>
      </c>
    </row>
    <row r="29" spans="1:20" ht="15.75">
      <c r="A29" s="215"/>
      <c r="B29" s="153"/>
      <c r="C29" s="25"/>
      <c r="D29" s="61"/>
      <c r="E29" s="43"/>
      <c r="F29" s="64">
        <f t="shared" si="3"/>
      </c>
      <c r="G29" s="43"/>
      <c r="H29" s="179"/>
      <c r="I29" s="179"/>
      <c r="J29" s="179"/>
      <c r="K29" s="179"/>
      <c r="L29" s="179"/>
      <c r="M29" s="180"/>
      <c r="N29" s="179"/>
      <c r="O29" s="181"/>
      <c r="P29" s="180"/>
      <c r="Q29" s="179"/>
      <c r="R29" s="179"/>
      <c r="S29" s="175">
        <f t="shared" si="1"/>
      </c>
      <c r="T29" s="172">
        <f t="shared" si="2"/>
        <v>0</v>
      </c>
    </row>
    <row r="30" spans="1:20" ht="15.75">
      <c r="A30" s="215"/>
      <c r="B30" s="153"/>
      <c r="C30" s="25"/>
      <c r="D30" s="61"/>
      <c r="E30" s="43"/>
      <c r="F30" s="64">
        <f t="shared" si="3"/>
      </c>
      <c r="G30" s="43"/>
      <c r="H30" s="179"/>
      <c r="I30" s="179"/>
      <c r="J30" s="179"/>
      <c r="K30" s="179"/>
      <c r="L30" s="179"/>
      <c r="M30" s="180"/>
      <c r="N30" s="179"/>
      <c r="O30" s="181"/>
      <c r="P30" s="180"/>
      <c r="Q30" s="179"/>
      <c r="R30" s="179"/>
      <c r="S30" s="175">
        <f t="shared" si="1"/>
      </c>
      <c r="T30" s="172">
        <f t="shared" si="2"/>
        <v>0</v>
      </c>
    </row>
    <row r="31" spans="1:20" ht="15.75">
      <c r="A31" s="215"/>
      <c r="B31" s="153"/>
      <c r="C31" s="25"/>
      <c r="D31" s="61"/>
      <c r="E31" s="43"/>
      <c r="F31" s="64">
        <f t="shared" si="3"/>
      </c>
      <c r="G31" s="43"/>
      <c r="H31" s="179"/>
      <c r="I31" s="179"/>
      <c r="J31" s="179"/>
      <c r="K31" s="179"/>
      <c r="L31" s="179"/>
      <c r="M31" s="180"/>
      <c r="N31" s="179"/>
      <c r="O31" s="181"/>
      <c r="P31" s="180"/>
      <c r="Q31" s="179"/>
      <c r="R31" s="179"/>
      <c r="S31" s="175">
        <f t="shared" si="1"/>
      </c>
      <c r="T31" s="172">
        <f t="shared" si="2"/>
        <v>0</v>
      </c>
    </row>
    <row r="32" spans="1:20" ht="15.75">
      <c r="A32" s="215"/>
      <c r="B32" s="153"/>
      <c r="C32" s="25"/>
      <c r="D32" s="61"/>
      <c r="E32" s="43"/>
      <c r="F32" s="64">
        <f t="shared" si="3"/>
      </c>
      <c r="G32" s="43"/>
      <c r="H32" s="179"/>
      <c r="I32" s="179"/>
      <c r="J32" s="179"/>
      <c r="K32" s="179"/>
      <c r="L32" s="179"/>
      <c r="M32" s="180"/>
      <c r="N32" s="179"/>
      <c r="O32" s="181"/>
      <c r="P32" s="180"/>
      <c r="Q32" s="179"/>
      <c r="R32" s="179"/>
      <c r="S32" s="175">
        <f t="shared" si="1"/>
      </c>
      <c r="T32" s="172">
        <f t="shared" si="2"/>
        <v>0</v>
      </c>
    </row>
    <row r="33" spans="1:20" ht="15.75">
      <c r="A33" s="215"/>
      <c r="B33" s="153"/>
      <c r="C33" s="25"/>
      <c r="D33" s="61"/>
      <c r="E33" s="43"/>
      <c r="F33" s="64">
        <f t="shared" si="3"/>
      </c>
      <c r="G33" s="43"/>
      <c r="H33" s="179"/>
      <c r="I33" s="179"/>
      <c r="J33" s="179"/>
      <c r="K33" s="179"/>
      <c r="L33" s="179"/>
      <c r="M33" s="180"/>
      <c r="N33" s="179"/>
      <c r="O33" s="181"/>
      <c r="P33" s="180"/>
      <c r="Q33" s="179"/>
      <c r="R33" s="179"/>
      <c r="S33" s="175">
        <f t="shared" si="1"/>
      </c>
      <c r="T33" s="172">
        <f t="shared" si="2"/>
        <v>0</v>
      </c>
    </row>
    <row r="34" spans="1:20" ht="15.75">
      <c r="A34" s="215"/>
      <c r="B34" s="153"/>
      <c r="C34" s="25"/>
      <c r="D34" s="61"/>
      <c r="E34" s="43"/>
      <c r="F34" s="64">
        <f t="shared" si="3"/>
      </c>
      <c r="G34" s="43"/>
      <c r="H34" s="179"/>
      <c r="I34" s="179"/>
      <c r="J34" s="179"/>
      <c r="K34" s="179"/>
      <c r="L34" s="179"/>
      <c r="M34" s="180"/>
      <c r="N34" s="179"/>
      <c r="O34" s="181"/>
      <c r="P34" s="180"/>
      <c r="Q34" s="179"/>
      <c r="R34" s="179"/>
      <c r="S34" s="175">
        <f t="shared" si="1"/>
      </c>
      <c r="T34" s="172">
        <f t="shared" si="2"/>
        <v>0</v>
      </c>
    </row>
    <row r="35" spans="1:20" ht="15.75">
      <c r="A35" s="215"/>
      <c r="B35" s="153"/>
      <c r="C35" s="25"/>
      <c r="D35" s="61"/>
      <c r="E35" s="43"/>
      <c r="F35" s="64">
        <f t="shared" si="3"/>
      </c>
      <c r="G35" s="43"/>
      <c r="H35" s="179"/>
      <c r="I35" s="179"/>
      <c r="J35" s="179"/>
      <c r="K35" s="179"/>
      <c r="L35" s="179"/>
      <c r="M35" s="180"/>
      <c r="N35" s="179"/>
      <c r="O35" s="181"/>
      <c r="P35" s="180"/>
      <c r="Q35" s="179"/>
      <c r="R35" s="179"/>
      <c r="S35" s="175">
        <f t="shared" si="1"/>
      </c>
      <c r="T35" s="172">
        <f t="shared" si="2"/>
        <v>0</v>
      </c>
    </row>
    <row r="36" spans="1:20" ht="15.75">
      <c r="A36" s="215"/>
      <c r="B36" s="153"/>
      <c r="C36" s="25"/>
      <c r="D36" s="61"/>
      <c r="E36" s="43"/>
      <c r="F36" s="64">
        <f t="shared" si="3"/>
      </c>
      <c r="G36" s="43"/>
      <c r="H36" s="179"/>
      <c r="I36" s="179"/>
      <c r="J36" s="179"/>
      <c r="K36" s="179"/>
      <c r="L36" s="179"/>
      <c r="M36" s="180"/>
      <c r="N36" s="179"/>
      <c r="O36" s="181"/>
      <c r="P36" s="180"/>
      <c r="Q36" s="179"/>
      <c r="R36" s="179"/>
      <c r="S36" s="175">
        <f t="shared" si="1"/>
      </c>
      <c r="T36" s="172">
        <f t="shared" si="2"/>
        <v>0</v>
      </c>
    </row>
    <row r="37" spans="1:20" ht="15.75">
      <c r="A37" s="215"/>
      <c r="B37" s="153"/>
      <c r="C37" s="25"/>
      <c r="D37" s="61"/>
      <c r="E37" s="43"/>
      <c r="F37" s="64">
        <f t="shared" si="3"/>
      </c>
      <c r="G37" s="43"/>
      <c r="H37" s="179"/>
      <c r="I37" s="179"/>
      <c r="J37" s="179"/>
      <c r="K37" s="179"/>
      <c r="L37" s="179"/>
      <c r="M37" s="180"/>
      <c r="N37" s="179"/>
      <c r="O37" s="181"/>
      <c r="P37" s="180"/>
      <c r="Q37" s="179"/>
      <c r="R37" s="179"/>
      <c r="S37" s="175">
        <f t="shared" si="1"/>
      </c>
      <c r="T37" s="172">
        <f t="shared" si="2"/>
        <v>0</v>
      </c>
    </row>
    <row r="38" spans="1:20" ht="15.75">
      <c r="A38" s="215"/>
      <c r="B38" s="153"/>
      <c r="C38" s="25"/>
      <c r="D38" s="61"/>
      <c r="E38" s="43"/>
      <c r="F38" s="64">
        <f t="shared" si="3"/>
      </c>
      <c r="G38" s="43"/>
      <c r="H38" s="179"/>
      <c r="I38" s="179"/>
      <c r="J38" s="179"/>
      <c r="K38" s="179"/>
      <c r="L38" s="179"/>
      <c r="M38" s="180"/>
      <c r="N38" s="179"/>
      <c r="O38" s="181"/>
      <c r="P38" s="180"/>
      <c r="Q38" s="179"/>
      <c r="R38" s="179"/>
      <c r="S38" s="175">
        <f t="shared" si="1"/>
      </c>
      <c r="T38" s="172">
        <f t="shared" si="2"/>
        <v>0</v>
      </c>
    </row>
    <row r="39" spans="1:20" ht="15.75">
      <c r="A39" s="215"/>
      <c r="B39" s="153"/>
      <c r="C39" s="25"/>
      <c r="D39" s="61"/>
      <c r="E39" s="43"/>
      <c r="F39" s="64">
        <f t="shared" si="3"/>
      </c>
      <c r="G39" s="43"/>
      <c r="H39" s="179"/>
      <c r="I39" s="179"/>
      <c r="J39" s="179"/>
      <c r="K39" s="179"/>
      <c r="L39" s="179"/>
      <c r="M39" s="180"/>
      <c r="N39" s="179"/>
      <c r="O39" s="181"/>
      <c r="P39" s="180"/>
      <c r="Q39" s="179"/>
      <c r="R39" s="179"/>
      <c r="S39" s="175">
        <f t="shared" si="1"/>
      </c>
      <c r="T39" s="172">
        <f t="shared" si="2"/>
        <v>0</v>
      </c>
    </row>
    <row r="40" spans="1:20" ht="15.75">
      <c r="A40" s="215"/>
      <c r="B40" s="153"/>
      <c r="C40" s="25"/>
      <c r="D40" s="61"/>
      <c r="E40" s="43"/>
      <c r="F40" s="64">
        <f t="shared" si="3"/>
      </c>
      <c r="G40" s="43"/>
      <c r="H40" s="179"/>
      <c r="I40" s="179"/>
      <c r="J40" s="179"/>
      <c r="K40" s="179"/>
      <c r="L40" s="179"/>
      <c r="M40" s="180"/>
      <c r="N40" s="179"/>
      <c r="O40" s="181"/>
      <c r="P40" s="180"/>
      <c r="Q40" s="179"/>
      <c r="R40" s="179"/>
      <c r="S40" s="175">
        <f t="shared" si="1"/>
      </c>
      <c r="T40" s="172">
        <f t="shared" si="2"/>
        <v>0</v>
      </c>
    </row>
    <row r="41" spans="1:20" ht="15.75">
      <c r="A41" s="215"/>
      <c r="B41" s="153"/>
      <c r="C41" s="25"/>
      <c r="D41" s="61"/>
      <c r="E41" s="43"/>
      <c r="F41" s="64">
        <f t="shared" si="3"/>
      </c>
      <c r="G41" s="43"/>
      <c r="H41" s="179"/>
      <c r="I41" s="179"/>
      <c r="J41" s="179"/>
      <c r="K41" s="179"/>
      <c r="L41" s="179"/>
      <c r="M41" s="180"/>
      <c r="N41" s="179"/>
      <c r="O41" s="181"/>
      <c r="P41" s="180"/>
      <c r="Q41" s="179"/>
      <c r="R41" s="179"/>
      <c r="S41" s="175">
        <f t="shared" si="1"/>
      </c>
      <c r="T41" s="172">
        <f>IF(LOWER(D41)="bij",T36+E41,T36-E41)</f>
        <v>0</v>
      </c>
    </row>
    <row r="42" spans="1:20" ht="15.75">
      <c r="A42" s="215"/>
      <c r="B42" s="153"/>
      <c r="C42" s="25"/>
      <c r="D42" s="61"/>
      <c r="E42" s="43"/>
      <c r="F42" s="64">
        <f t="shared" si="3"/>
      </c>
      <c r="G42" s="43"/>
      <c r="H42" s="179"/>
      <c r="I42" s="179"/>
      <c r="J42" s="179"/>
      <c r="K42" s="179"/>
      <c r="L42" s="179"/>
      <c r="M42" s="180"/>
      <c r="N42" s="179"/>
      <c r="O42" s="181"/>
      <c r="P42" s="180"/>
      <c r="Q42" s="179"/>
      <c r="R42" s="179"/>
      <c r="S42" s="175">
        <f t="shared" si="1"/>
      </c>
      <c r="T42" s="172">
        <f>IF(LOWER(D42)="bij",T41+E42,T41-E42)</f>
        <v>0</v>
      </c>
    </row>
    <row r="43" spans="1:20" ht="15.75">
      <c r="A43" s="215"/>
      <c r="B43" s="153"/>
      <c r="C43" s="25"/>
      <c r="D43" s="61"/>
      <c r="E43" s="43"/>
      <c r="F43" s="64">
        <f t="shared" si="3"/>
      </c>
      <c r="G43" s="43"/>
      <c r="H43" s="179"/>
      <c r="I43" s="179"/>
      <c r="J43" s="179"/>
      <c r="K43" s="179"/>
      <c r="L43" s="179"/>
      <c r="M43" s="180"/>
      <c r="N43" s="179"/>
      <c r="O43" s="181"/>
      <c r="P43" s="180"/>
      <c r="Q43" s="179"/>
      <c r="R43" s="179"/>
      <c r="S43" s="175">
        <f t="shared" si="1"/>
      </c>
      <c r="T43" s="172">
        <f>IF(LOWER(D43)="bij",T42+E43,T42-E43)</f>
        <v>0</v>
      </c>
    </row>
    <row r="44" spans="1:20" ht="15.75">
      <c r="A44" s="216"/>
      <c r="B44" s="158"/>
      <c r="C44" s="132"/>
      <c r="D44" s="61"/>
      <c r="E44" s="133"/>
      <c r="F44" s="64">
        <f t="shared" si="3"/>
      </c>
      <c r="G44" s="133"/>
      <c r="H44" s="185"/>
      <c r="I44" s="185"/>
      <c r="J44" s="185"/>
      <c r="K44" s="185"/>
      <c r="L44" s="185"/>
      <c r="M44" s="186"/>
      <c r="N44" s="179"/>
      <c r="O44" s="187"/>
      <c r="P44" s="186"/>
      <c r="Q44" s="179"/>
      <c r="R44" s="179"/>
      <c r="S44" s="175">
        <f t="shared" si="1"/>
      </c>
      <c r="T44" s="172">
        <f>IF(LOWER(D44)="bij",T43+E44,T43-E44)</f>
        <v>0</v>
      </c>
    </row>
    <row r="45" spans="1:20" ht="15.75">
      <c r="A45" s="215"/>
      <c r="B45" s="153"/>
      <c r="C45" s="25"/>
      <c r="D45" s="61"/>
      <c r="E45" s="43"/>
      <c r="F45" s="64">
        <f t="shared" si="3"/>
      </c>
      <c r="G45" s="43"/>
      <c r="H45" s="179"/>
      <c r="I45" s="179"/>
      <c r="J45" s="179"/>
      <c r="K45" s="179"/>
      <c r="L45" s="179"/>
      <c r="M45" s="180"/>
      <c r="N45" s="179"/>
      <c r="O45" s="181"/>
      <c r="P45" s="180"/>
      <c r="Q45" s="179"/>
      <c r="R45" s="179"/>
      <c r="S45" s="175">
        <f t="shared" si="1"/>
      </c>
      <c r="T45" s="172">
        <f>IF(LOWER(D45)="bij",T40+E45,T40-E45)</f>
        <v>0</v>
      </c>
    </row>
    <row r="46" spans="1:20" s="205" customFormat="1" ht="16.5" thickBot="1">
      <c r="A46" s="200"/>
      <c r="B46" s="202"/>
      <c r="C46" s="203" t="s">
        <v>27</v>
      </c>
      <c r="D46" s="204"/>
      <c r="E46" s="218"/>
      <c r="F46" s="121">
        <f>T46</f>
        <v>0</v>
      </c>
      <c r="G46" s="120">
        <f aca="true" t="shared" si="4" ref="G46:R46">SUM(G5:G45)</f>
        <v>0</v>
      </c>
      <c r="H46" s="120">
        <f t="shared" si="4"/>
        <v>0</v>
      </c>
      <c r="I46" s="120">
        <f t="shared" si="4"/>
        <v>0</v>
      </c>
      <c r="J46" s="120">
        <f t="shared" si="4"/>
        <v>0</v>
      </c>
      <c r="K46" s="120">
        <f t="shared" si="4"/>
        <v>0</v>
      </c>
      <c r="L46" s="120">
        <f t="shared" si="4"/>
        <v>0</v>
      </c>
      <c r="M46" s="120">
        <f t="shared" si="4"/>
        <v>0</v>
      </c>
      <c r="N46" s="120">
        <f t="shared" si="4"/>
        <v>0</v>
      </c>
      <c r="O46" s="120">
        <f t="shared" si="4"/>
        <v>0</v>
      </c>
      <c r="P46" s="120">
        <f t="shared" si="4"/>
        <v>0</v>
      </c>
      <c r="Q46" s="120">
        <f t="shared" si="4"/>
        <v>0</v>
      </c>
      <c r="R46" s="120">
        <f t="shared" si="4"/>
        <v>0</v>
      </c>
      <c r="S46" s="178"/>
      <c r="T46" s="210">
        <f>T45</f>
        <v>0</v>
      </c>
    </row>
    <row r="47" ht="16.5" thickTop="1"/>
  </sheetData>
  <sheetProtection/>
  <mergeCells count="5">
    <mergeCell ref="C2:D2"/>
    <mergeCell ref="A1:R1"/>
    <mergeCell ref="A2:A3"/>
    <mergeCell ref="F2:F3"/>
    <mergeCell ref="H2:R2"/>
  </mergeCells>
  <dataValidations count="5">
    <dataValidation type="list" allowBlank="1" showInputMessage="1" showErrorMessage="1" sqref="D5:D45">
      <formula1>"Af,Bij"</formula1>
    </dataValidation>
    <dataValidation allowBlank="1" showInputMessage="1" showErrorMessage="1" promptTitle="BTW" prompt="B.T.W. altijd positief ingeven!" sqref="G5:G45"/>
    <dataValidation allowBlank="1" showInputMessage="1" showErrorMessage="1" promptTitle="Kosten" prompt="Ontvangen (negatieve) kosten negatief ingeven!" sqref="H5:N45 P5:P45 Q6"/>
    <dataValidation allowBlank="1" showInputMessage="1" showErrorMessage="1" promptTitle="Debiteuren" prompt="Alleen gebruiken bij contant ontvangen omzet op rekening!" sqref="O5:O45"/>
    <dataValidation allowBlank="1" showInputMessage="1" showErrorMessage="1" promptTitle="Activa of Passiva" prompt="U dient deze post ook op de bijlage Balans te vermelden.&#10;&#10;Bij bedragen Negatief ingeven." sqref="R5:R45 Q5 Q7:Q45"/>
  </dataValidations>
  <printOptions/>
  <pageMargins left="0.03937007874015748" right="0" top="0.5905511811023623" bottom="0.7874015748031497" header="0.5118110236220472" footer="0.5118110236220472"/>
  <pageSetup fitToHeight="0" fitToWidth="1" horizontalDpi="300" verticalDpi="300" orientation="landscape" paperSize="9" scale="59" r:id="rId1"/>
  <headerFooter alignWithMargins="0">
    <oddHeader>&amp;R&amp;P</oddHeader>
    <oddFooter xml:space="preserve">&amp;L&amp;F / tabblad &amp;A / pag &amp;P van pag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9"/>
  <dimension ref="A1:N9"/>
  <sheetViews>
    <sheetView zoomScalePageLayoutView="0" workbookViewId="0" topLeftCell="A1">
      <selection activeCell="A4" sqref="A4"/>
    </sheetView>
  </sheetViews>
  <sheetFormatPr defaultColWidth="11.140625" defaultRowHeight="12.75"/>
  <cols>
    <col min="1" max="2" width="10.421875" style="12" customWidth="1"/>
    <col min="3" max="3" width="10.421875" style="39" customWidth="1"/>
    <col min="4" max="4" width="30.140625" style="12" customWidth="1"/>
    <col min="5" max="5" width="15.7109375" style="12" customWidth="1"/>
    <col min="6" max="6" width="7.8515625" style="12" customWidth="1"/>
    <col min="7" max="7" width="12.00390625" style="12" customWidth="1"/>
    <col min="8" max="13" width="12.00390625" style="12" hidden="1" customWidth="1"/>
    <col min="14" max="14" width="15.7109375" style="24" hidden="1" customWidth="1"/>
    <col min="15" max="16384" width="11.140625" style="12" customWidth="1"/>
  </cols>
  <sheetData>
    <row r="1" spans="1:14" ht="15.75">
      <c r="A1" s="237" t="str">
        <f>CONCATENATE("Omzet over de periode ",TEXT(IF(Boekjaar=YEAR(KvkDatum),KvkDatum,DATE(Boekjaar,"1","1")),"dd mmmm jjjj")," tot en met 31-12-",Boekjaar)</f>
        <v>Omzet over de periode 01 januari 2007 tot en met 31-12-2007</v>
      </c>
      <c r="B1" s="238"/>
      <c r="C1" s="238"/>
      <c r="D1" s="238"/>
      <c r="E1" s="238"/>
      <c r="F1" s="238"/>
      <c r="G1" s="238"/>
      <c r="H1" s="168"/>
      <c r="I1" s="168"/>
      <c r="J1" s="168"/>
      <c r="K1" s="168"/>
      <c r="L1" s="168"/>
      <c r="M1" s="168"/>
      <c r="N1" s="169"/>
    </row>
    <row r="2" spans="1:3" ht="15.75">
      <c r="A2" s="37"/>
      <c r="B2" s="37"/>
      <c r="C2" s="38"/>
    </row>
    <row r="3" spans="1:14" ht="31.5">
      <c r="A3" s="161" t="s">
        <v>20</v>
      </c>
      <c r="B3" s="161" t="s">
        <v>25</v>
      </c>
      <c r="C3" s="163" t="s">
        <v>86</v>
      </c>
      <c r="D3" s="161" t="s">
        <v>67</v>
      </c>
      <c r="E3" s="162" t="s">
        <v>68</v>
      </c>
      <c r="F3" s="162" t="s">
        <v>89</v>
      </c>
      <c r="G3" s="164" t="s">
        <v>26</v>
      </c>
      <c r="H3" s="165" t="s">
        <v>95</v>
      </c>
      <c r="I3" s="165" t="s">
        <v>93</v>
      </c>
      <c r="J3" s="165" t="s">
        <v>90</v>
      </c>
      <c r="K3" s="165" t="s">
        <v>94</v>
      </c>
      <c r="L3" s="165" t="s">
        <v>91</v>
      </c>
      <c r="M3" s="165" t="s">
        <v>96</v>
      </c>
      <c r="N3" s="165" t="s">
        <v>92</v>
      </c>
    </row>
    <row r="4" spans="1:14" ht="15.75">
      <c r="A4" s="111">
        <v>1</v>
      </c>
      <c r="B4" s="111">
        <f>A4</f>
        <v>1</v>
      </c>
      <c r="C4" s="159">
        <v>39432</v>
      </c>
      <c r="D4" s="25" t="s">
        <v>106</v>
      </c>
      <c r="E4" s="27">
        <v>0</v>
      </c>
      <c r="F4" s="160">
        <v>0</v>
      </c>
      <c r="G4" s="29">
        <v>0</v>
      </c>
      <c r="H4" s="166">
        <f>IF(F4=0%,E4,0)</f>
        <v>0</v>
      </c>
      <c r="I4" s="166">
        <f>IF(F4=19%,E4-G4,0)</f>
        <v>0</v>
      </c>
      <c r="J4" s="43">
        <f>IF(F4=19%,G4,0)</f>
        <v>0</v>
      </c>
      <c r="K4" s="166">
        <f>IF(F4=6%,E4-G4,0)</f>
        <v>0</v>
      </c>
      <c r="L4" s="43">
        <f>IF(F4=6%,G4,0)</f>
        <v>0</v>
      </c>
      <c r="M4" s="166">
        <f>IF(F4="Anders",E4-G4,0)</f>
        <v>0</v>
      </c>
      <c r="N4" s="166">
        <f>IF(F4="Anders",G4,0)</f>
        <v>0</v>
      </c>
    </row>
    <row r="5" spans="1:14" ht="15.75">
      <c r="A5" s="111">
        <f>A4+1</f>
        <v>2</v>
      </c>
      <c r="B5" s="111">
        <f>A5</f>
        <v>2</v>
      </c>
      <c r="C5" s="159">
        <v>39434</v>
      </c>
      <c r="D5" s="25" t="s">
        <v>87</v>
      </c>
      <c r="E5" s="27">
        <v>0</v>
      </c>
      <c r="F5" s="160">
        <v>0</v>
      </c>
      <c r="G5" s="29">
        <v>0</v>
      </c>
      <c r="H5" s="166">
        <f>IF(F5=0%,E5,0)</f>
        <v>0</v>
      </c>
      <c r="I5" s="166">
        <f>IF(F5=19%,E5-G5,0)</f>
        <v>0</v>
      </c>
      <c r="J5" s="43">
        <f>IF(F5=19%,G5,0)</f>
        <v>0</v>
      </c>
      <c r="K5" s="166">
        <f>IF(F5=6%,E5-G5,0)</f>
        <v>0</v>
      </c>
      <c r="L5" s="43">
        <f>IF(F5=6%,G5,0)</f>
        <v>0</v>
      </c>
      <c r="M5" s="166">
        <f>IF(F5="Anders",E5-G5,0)</f>
        <v>0</v>
      </c>
      <c r="N5" s="166">
        <f>IF(F5="Anders",G5,0)</f>
        <v>0</v>
      </c>
    </row>
    <row r="6" spans="1:14" ht="15.75">
      <c r="A6" s="111">
        <f>A5+1</f>
        <v>3</v>
      </c>
      <c r="B6" s="111">
        <f>A6</f>
        <v>3</v>
      </c>
      <c r="C6" s="159">
        <v>39438</v>
      </c>
      <c r="D6" s="25" t="s">
        <v>88</v>
      </c>
      <c r="E6" s="28">
        <v>0</v>
      </c>
      <c r="F6" s="160">
        <v>0</v>
      </c>
      <c r="G6" s="29">
        <v>0</v>
      </c>
      <c r="H6" s="166">
        <f>IF(F6=0%,E6,0)</f>
        <v>0</v>
      </c>
      <c r="I6" s="166">
        <f>IF(F6=19%,E6-G6,0)</f>
        <v>0</v>
      </c>
      <c r="J6" s="43">
        <f>IF(F6=19%,G6,0)</f>
        <v>0</v>
      </c>
      <c r="K6" s="166">
        <f>IF(F6=6%,E6-G6,0)</f>
        <v>0</v>
      </c>
      <c r="L6" s="43">
        <f>IF(F6=6%,G6,0)</f>
        <v>0</v>
      </c>
      <c r="M6" s="166">
        <f>IF(F6="Anders",E6-G6,0)</f>
        <v>0</v>
      </c>
      <c r="N6" s="166">
        <f>IF(F6="Anders",G6,0)</f>
        <v>0</v>
      </c>
    </row>
    <row r="7" spans="1:14" ht="15.75">
      <c r="A7" s="97"/>
      <c r="B7" s="97"/>
      <c r="C7" s="98"/>
      <c r="D7" s="36"/>
      <c r="E7" s="34"/>
      <c r="F7" s="34"/>
      <c r="G7" s="104"/>
      <c r="H7" s="34"/>
      <c r="I7" s="34"/>
      <c r="J7" s="34"/>
      <c r="K7" s="34"/>
      <c r="L7" s="34"/>
      <c r="M7" s="34"/>
      <c r="N7" s="34"/>
    </row>
    <row r="8" spans="1:14" s="37" customFormat="1" ht="16.5" thickBot="1">
      <c r="A8" s="99"/>
      <c r="B8" s="99"/>
      <c r="C8" s="100"/>
      <c r="D8" s="101" t="s">
        <v>12</v>
      </c>
      <c r="E8" s="102">
        <f>SUM(E4:E7)</f>
        <v>0</v>
      </c>
      <c r="F8" s="167"/>
      <c r="G8" s="103">
        <f aca="true" t="shared" si="0" ref="G8:N8">SUM(G4:G7)</f>
        <v>0</v>
      </c>
      <c r="H8" s="102">
        <f t="shared" si="0"/>
        <v>0</v>
      </c>
      <c r="I8" s="102">
        <f t="shared" si="0"/>
        <v>0</v>
      </c>
      <c r="J8" s="102">
        <f t="shared" si="0"/>
        <v>0</v>
      </c>
      <c r="K8" s="102">
        <f t="shared" si="0"/>
        <v>0</v>
      </c>
      <c r="L8" s="102">
        <f t="shared" si="0"/>
        <v>0</v>
      </c>
      <c r="M8" s="102">
        <f t="shared" si="0"/>
        <v>0</v>
      </c>
      <c r="N8" s="102">
        <f t="shared" si="0"/>
        <v>0</v>
      </c>
    </row>
    <row r="9" spans="4:13" ht="16.5" thickTop="1">
      <c r="D9" s="37"/>
      <c r="E9" s="37"/>
      <c r="F9" s="37"/>
      <c r="G9" s="37"/>
      <c r="H9" s="37"/>
      <c r="I9" s="37"/>
      <c r="J9" s="37"/>
      <c r="K9" s="37"/>
      <c r="L9" s="37"/>
      <c r="M9" s="37"/>
    </row>
  </sheetData>
  <sheetProtection/>
  <mergeCells count="1">
    <mergeCell ref="A1:G1"/>
  </mergeCells>
  <dataValidations count="1">
    <dataValidation type="list" allowBlank="1" showInputMessage="1" showErrorMessage="1" promptTitle="BTW" prompt="Bij Anders; Geef het BTW bedrag handmatig bij BTW." sqref="F4:F6">
      <formula1>"0%,6%,19%,Anders"</formula1>
    </dataValidation>
  </dataValidations>
  <printOptions/>
  <pageMargins left="0.31" right="0.28" top="0.36" bottom="0.5" header="0.22" footer="0.21"/>
  <pageSetup orientation="landscape" paperSize="9" r:id="rId1"/>
  <headerFooter alignWithMargins="0">
    <oddFooter>&amp;L&amp;F / tabblad &amp;A / pag &amp;P van pag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F31"/>
  <sheetViews>
    <sheetView zoomScale="75" zoomScaleNormal="75" zoomScalePageLayoutView="0" workbookViewId="0" topLeftCell="A4">
      <selection activeCell="A35" sqref="A35:D35"/>
    </sheetView>
  </sheetViews>
  <sheetFormatPr defaultColWidth="9.140625" defaultRowHeight="12.75"/>
  <cols>
    <col min="1" max="1" width="4.7109375" style="3" customWidth="1"/>
    <col min="2" max="2" width="40.7109375" style="3" customWidth="1"/>
    <col min="3" max="3" width="20.7109375" style="78" customWidth="1"/>
    <col min="4" max="4" width="3.7109375" style="2" customWidth="1"/>
    <col min="5" max="5" width="20.7109375" style="78" customWidth="1"/>
    <col min="6" max="8" width="9.140625" style="3" customWidth="1"/>
    <col min="9" max="10" width="9.140625" style="2" customWidth="1"/>
    <col min="11" max="16384" width="9.140625" style="3" customWidth="1"/>
  </cols>
  <sheetData>
    <row r="1" spans="1:6" ht="18">
      <c r="A1" s="244" t="str">
        <f>CONCATENATE("Jaarrekening ",Boekjaar)</f>
        <v>Jaarrekening 2007</v>
      </c>
      <c r="B1" s="244"/>
      <c r="C1" s="244"/>
      <c r="D1" s="244"/>
      <c r="E1" s="244"/>
      <c r="F1" s="85"/>
    </row>
    <row r="2" spans="3:6" ht="15" customHeight="1">
      <c r="C2" s="110"/>
      <c r="D2" s="110"/>
      <c r="E2" s="110"/>
      <c r="F2" s="85"/>
    </row>
    <row r="3" ht="15" customHeight="1">
      <c r="A3"/>
    </row>
    <row r="4" spans="1:5" ht="18">
      <c r="A4" s="6">
        <f>Bedrijfsnaam</f>
        <v>0</v>
      </c>
      <c r="B4" s="7"/>
      <c r="C4" s="244" t="s">
        <v>0</v>
      </c>
      <c r="D4" s="244"/>
      <c r="E4" s="244"/>
    </row>
    <row r="5" ht="15" customHeight="1">
      <c r="A5" s="5"/>
    </row>
    <row r="6" ht="15" customHeight="1"/>
    <row r="7" spans="1:5" ht="15.75">
      <c r="A7" s="106" t="s">
        <v>1</v>
      </c>
      <c r="B7" s="107"/>
      <c r="C7" s="108">
        <f>DATE(Boekjaar,"12","31")</f>
        <v>39447</v>
      </c>
      <c r="D7" s="109"/>
      <c r="E7" s="108">
        <f>IF(Boekjaar=YEAR(KvkDatum),KvkDatum,DATE(Boekjaar,"1","1"))</f>
        <v>39083</v>
      </c>
    </row>
    <row r="9" ht="15">
      <c r="A9" s="105" t="s">
        <v>63</v>
      </c>
    </row>
    <row r="10" spans="2:5" ht="15">
      <c r="B10" s="3" t="s">
        <v>61</v>
      </c>
      <c r="C10" s="82">
        <f>InvBoek</f>
        <v>0</v>
      </c>
      <c r="D10" s="8"/>
      <c r="E10" s="82">
        <f>InvBegin</f>
        <v>0</v>
      </c>
    </row>
    <row r="11" spans="3:5" ht="15">
      <c r="C11" s="82"/>
      <c r="D11" s="8"/>
      <c r="E11" s="82"/>
    </row>
    <row r="12" spans="1:5" ht="15">
      <c r="A12" s="105" t="s">
        <v>64</v>
      </c>
      <c r="C12" s="82">
        <f>VoorEind</f>
        <v>0</v>
      </c>
      <c r="D12" s="8"/>
      <c r="E12" s="82">
        <f>VoorBegin</f>
        <v>0</v>
      </c>
    </row>
    <row r="13" spans="1:5" ht="15">
      <c r="A13" s="105"/>
      <c r="C13" s="82"/>
      <c r="D13" s="8"/>
      <c r="E13" s="82"/>
    </row>
    <row r="14" spans="1:5" ht="15">
      <c r="A14" s="105" t="s">
        <v>66</v>
      </c>
      <c r="C14" s="82">
        <f>DebEind</f>
        <v>0</v>
      </c>
      <c r="D14" s="8"/>
      <c r="E14" s="82">
        <f>DebBegin</f>
        <v>0</v>
      </c>
    </row>
    <row r="15" spans="1:5" ht="15">
      <c r="A15" s="105"/>
      <c r="C15" s="82"/>
      <c r="D15" s="8"/>
      <c r="E15" s="82"/>
    </row>
    <row r="16" spans="1:5" ht="15">
      <c r="A16" s="105" t="s">
        <v>65</v>
      </c>
      <c r="C16" s="82"/>
      <c r="D16" s="8"/>
      <c r="E16" s="82"/>
    </row>
    <row r="17" spans="2:5" ht="15">
      <c r="B17" s="3" t="s">
        <v>59</v>
      </c>
      <c r="C17" s="82">
        <f>Kas!G45</f>
        <v>0</v>
      </c>
      <c r="D17" s="8"/>
      <c r="E17" s="82">
        <f>Kas!G4</f>
        <v>0</v>
      </c>
    </row>
    <row r="18" spans="2:5" ht="15">
      <c r="B18" s="2" t="str">
        <f>Bank!C2</f>
        <v>Rabobank 1234.56.789</v>
      </c>
      <c r="C18" s="82">
        <f>Bank!F46</f>
        <v>0</v>
      </c>
      <c r="D18" s="8"/>
      <c r="E18" s="82">
        <f>Bank!F4</f>
        <v>0</v>
      </c>
    </row>
    <row r="19" spans="2:5" ht="15">
      <c r="B19" s="2" t="str">
        <f>'Bank (2)'!C2</f>
        <v>Abn Amro Bank 9876.54.321</v>
      </c>
      <c r="C19" s="80">
        <f>'Bank (2)'!F46</f>
        <v>0</v>
      </c>
      <c r="D19" s="8"/>
      <c r="E19" s="80">
        <f>'Bank (2)'!F4</f>
        <v>0</v>
      </c>
    </row>
    <row r="20" ht="15">
      <c r="C20" s="77"/>
    </row>
    <row r="21" spans="1:5" ht="15.75" thickBot="1">
      <c r="A21" s="3" t="s">
        <v>2</v>
      </c>
      <c r="C21" s="86">
        <f>SUM(C9:C19)</f>
        <v>0</v>
      </c>
      <c r="E21" s="86">
        <f>SUM(E9:E19)</f>
        <v>0</v>
      </c>
    </row>
    <row r="22" ht="15.75" thickTop="1"/>
    <row r="25" spans="1:5" ht="15.75">
      <c r="A25" s="106" t="s">
        <v>3</v>
      </c>
      <c r="B25" s="107"/>
      <c r="C25" s="108">
        <f>C7</f>
        <v>39447</v>
      </c>
      <c r="D25" s="109"/>
      <c r="E25" s="108">
        <f>E7</f>
        <v>39083</v>
      </c>
    </row>
    <row r="26" spans="3:5" ht="15">
      <c r="C26" s="87"/>
      <c r="D26" s="4"/>
      <c r="E26" s="87"/>
    </row>
    <row r="27" spans="2:5" ht="15">
      <c r="B27" s="3" t="s">
        <v>4</v>
      </c>
      <c r="C27" s="78">
        <f>C31-C29</f>
        <v>0</v>
      </c>
      <c r="D27" s="14"/>
      <c r="E27" s="88">
        <f>E31-C29</f>
        <v>0</v>
      </c>
    </row>
    <row r="28" spans="3:5" ht="15">
      <c r="C28" s="87"/>
      <c r="D28" s="4"/>
      <c r="E28" s="87"/>
    </row>
    <row r="29" spans="2:5" ht="15">
      <c r="B29" s="3" t="s">
        <v>60</v>
      </c>
      <c r="C29" s="80">
        <f>schuldlangeind</f>
        <v>0</v>
      </c>
      <c r="E29" s="80">
        <f>schuldlangbegin</f>
        <v>0</v>
      </c>
    </row>
    <row r="30" ht="15">
      <c r="C30" s="77"/>
    </row>
    <row r="31" spans="1:5" ht="15.75" thickBot="1">
      <c r="A31" s="3" t="s">
        <v>5</v>
      </c>
      <c r="C31" s="86">
        <f>C21</f>
        <v>0</v>
      </c>
      <c r="E31" s="86">
        <f>E21</f>
        <v>0</v>
      </c>
    </row>
    <row r="32" ht="15.75" thickTop="1"/>
  </sheetData>
  <sheetProtection/>
  <mergeCells count="2">
    <mergeCell ref="C4:E4"/>
    <mergeCell ref="A1:E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6" r:id="rId1"/>
  <headerFooter alignWithMargins="0">
    <oddFooter>&amp;L&amp;F / tabblad &amp;A / pag &amp;P van pag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I30"/>
  <sheetViews>
    <sheetView zoomScale="75" zoomScaleNormal="75" zoomScalePageLayoutView="0" workbookViewId="0" topLeftCell="A4">
      <selection activeCell="C23" sqref="C23"/>
    </sheetView>
  </sheetViews>
  <sheetFormatPr defaultColWidth="9.140625" defaultRowHeight="12.75"/>
  <cols>
    <col min="1" max="1" width="4.7109375" style="3" customWidth="1"/>
    <col min="2" max="2" width="40.7109375" style="3" customWidth="1"/>
    <col min="3" max="3" width="20.7109375" style="78" customWidth="1"/>
    <col min="4" max="4" width="3.7109375" style="78" customWidth="1"/>
    <col min="5" max="5" width="20.7109375" style="78" customWidth="1"/>
    <col min="6" max="7" width="9.140625" style="3" customWidth="1"/>
    <col min="8" max="9" width="10.8515625" style="2" customWidth="1"/>
    <col min="10" max="16384" width="9.140625" style="3" customWidth="1"/>
  </cols>
  <sheetData>
    <row r="1" spans="1:5" ht="18">
      <c r="A1" s="245" t="str">
        <f>CONCATENATE("Jaarrekening ",Boekjaar)</f>
        <v>Jaarrekening 2007</v>
      </c>
      <c r="B1" s="245"/>
      <c r="C1" s="245"/>
      <c r="D1" s="245"/>
      <c r="E1" s="245"/>
    </row>
    <row r="2" spans="1:9" s="7" customFormat="1" ht="15" customHeight="1">
      <c r="A2"/>
      <c r="C2" s="77"/>
      <c r="D2" s="77"/>
      <c r="E2" s="77"/>
      <c r="H2" s="9"/>
      <c r="I2" s="9"/>
    </row>
    <row r="3" spans="1:9" s="7" customFormat="1" ht="15" customHeight="1">
      <c r="A3"/>
      <c r="C3" s="77"/>
      <c r="D3" s="77"/>
      <c r="E3" s="77"/>
      <c r="H3" s="9"/>
      <c r="I3" s="9"/>
    </row>
    <row r="4" spans="1:5" ht="18">
      <c r="A4" s="6">
        <f>Bedrijfsnaam</f>
        <v>0</v>
      </c>
      <c r="C4" s="245" t="s">
        <v>6</v>
      </c>
      <c r="D4" s="245"/>
      <c r="E4" s="245"/>
    </row>
    <row r="5" ht="15" customHeight="1">
      <c r="A5"/>
    </row>
    <row r="6" ht="15" customHeight="1">
      <c r="A6"/>
    </row>
    <row r="7" spans="2:5" ht="15.75">
      <c r="B7" s="5"/>
      <c r="E7" s="79" t="s">
        <v>23</v>
      </c>
    </row>
    <row r="8" ht="15">
      <c r="A8" s="11" t="s">
        <v>7</v>
      </c>
    </row>
    <row r="9" spans="2:5" ht="15">
      <c r="B9" s="3" t="s">
        <v>8</v>
      </c>
      <c r="E9" s="78">
        <f>Omzet!E8+ContanteOmzetInclusiefBtw</f>
        <v>0</v>
      </c>
    </row>
    <row r="11" spans="2:5" ht="15">
      <c r="B11" s="3" t="s">
        <v>78</v>
      </c>
      <c r="E11" s="80">
        <f>Omzet!G8+ContanteOmzetBtw</f>
        <v>0</v>
      </c>
    </row>
    <row r="12" ht="32.25" customHeight="1">
      <c r="E12" s="78">
        <f>E9-E11</f>
        <v>0</v>
      </c>
    </row>
    <row r="14" spans="2:5" ht="15">
      <c r="B14" s="3" t="s">
        <v>103</v>
      </c>
      <c r="E14" s="80">
        <f>Kas!T45+Bank!P46+'Bank (2)'!P46</f>
        <v>0</v>
      </c>
    </row>
    <row r="15" ht="32.25" customHeight="1">
      <c r="E15" s="78">
        <f>E12-E14</f>
        <v>0</v>
      </c>
    </row>
    <row r="16" spans="1:9" s="22" customFormat="1" ht="15">
      <c r="A16" s="22" t="s">
        <v>24</v>
      </c>
      <c r="B16" s="23"/>
      <c r="C16" s="81"/>
      <c r="D16" s="81"/>
      <c r="E16" s="81"/>
      <c r="H16" s="23"/>
      <c r="I16" s="23"/>
    </row>
    <row r="17" spans="2:3" ht="15">
      <c r="B17" s="2" t="str">
        <f>CONCATENATE(Bank!H3,"skosten")</f>
        <v>Personeelskosten</v>
      </c>
      <c r="C17" s="78">
        <f>Kas!I45+Bank!H46+'Bank (2)'!I46</f>
        <v>0</v>
      </c>
    </row>
    <row r="18" spans="2:3" ht="15">
      <c r="B18" s="2" t="str">
        <f>CONCATENATE(Bank!I3,"skosten")</f>
        <v>Vervoerskosten</v>
      </c>
      <c r="C18" s="78">
        <f>Kas!J45+Bank!I46+'Bank (2)'!J46</f>
        <v>0</v>
      </c>
    </row>
    <row r="19" spans="2:3" ht="15">
      <c r="B19" s="2" t="str">
        <f>CONCATENATE(Bank!J3,"skosten")</f>
        <v>Huisvestingskosten</v>
      </c>
      <c r="C19" s="78">
        <f>Kas!K45+Bank!J46+'Bank (2)'!K46</f>
        <v>0</v>
      </c>
    </row>
    <row r="20" spans="2:3" ht="15">
      <c r="B20" s="2" t="str">
        <f>CONCATENATE(Bank!K3,"skosten")</f>
        <v>Verkoopskosten</v>
      </c>
      <c r="C20" s="78">
        <f>Kas!L45+Bank!K46+'Bank (2)'!L46</f>
        <v>0</v>
      </c>
    </row>
    <row r="21" spans="2:3" ht="15">
      <c r="B21" s="2" t="str">
        <f>CONCATENATE(Bank!L3,"skosten")</f>
        <v>Financieringskosten</v>
      </c>
      <c r="C21" s="78">
        <f>Kas!M45+Bank!L46+'Bank (2)'!IO46</f>
        <v>0</v>
      </c>
    </row>
    <row r="22" spans="2:3" ht="15">
      <c r="B22" s="2" t="str">
        <f>CONCATENATE(Bank!M3,"skosten")</f>
        <v>Representatieskosten</v>
      </c>
      <c r="C22" s="78">
        <f>Kas!N45+Bank!M46+'Bank (2)'!N46</f>
        <v>0</v>
      </c>
    </row>
    <row r="23" spans="2:3" ht="15">
      <c r="B23" s="2" t="str">
        <f>CONCATENATE(Bank!N3," kosten")</f>
        <v>Andere kosten</v>
      </c>
      <c r="C23" s="78">
        <f>Kas!O45+Bank!N46+'Bank (2)'!O46</f>
        <v>0</v>
      </c>
    </row>
    <row r="24" spans="2:3" ht="15">
      <c r="B24" s="3" t="s">
        <v>62</v>
      </c>
      <c r="C24" s="78">
        <f>'Bijlage Balans'!F13</f>
        <v>0</v>
      </c>
    </row>
    <row r="25" spans="3:5" ht="15">
      <c r="C25" s="80"/>
      <c r="D25" s="82"/>
      <c r="E25" s="82"/>
    </row>
    <row r="26" spans="2:5" ht="15">
      <c r="B26" s="3" t="s">
        <v>9</v>
      </c>
      <c r="E26" s="80">
        <f>SUM(C16:C25)</f>
        <v>0</v>
      </c>
    </row>
    <row r="27" spans="1:5" ht="32.25" customHeight="1">
      <c r="A27" s="22" t="s">
        <v>22</v>
      </c>
      <c r="E27" s="128">
        <f>E15-E26</f>
        <v>0</v>
      </c>
    </row>
    <row r="29" spans="2:5" ht="15">
      <c r="B29" s="3" t="str">
        <f>CONCATENATE("Bij: ",Bijtelling*100,"% van de representatiekosten")</f>
        <v>Bij: 25% van de representatiekosten</v>
      </c>
      <c r="E29" s="80">
        <f>C22*Bijtelling</f>
        <v>0</v>
      </c>
    </row>
    <row r="30" spans="1:5" ht="32.25" customHeight="1" thickBot="1">
      <c r="A30" s="11" t="s">
        <v>10</v>
      </c>
      <c r="E30" s="83">
        <f>E27-E29</f>
        <v>0</v>
      </c>
    </row>
    <row r="31" ht="15.75" thickTop="1"/>
  </sheetData>
  <sheetProtection/>
  <mergeCells count="2">
    <mergeCell ref="C4:E4"/>
    <mergeCell ref="A1:E1"/>
  </mergeCells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&amp;L&amp;F / tabblad &amp;A / pag &amp;P van pag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5"/>
  <dimension ref="A1:L55"/>
  <sheetViews>
    <sheetView tabSelected="1"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19.28125" style="3" customWidth="1"/>
    <col min="2" max="2" width="15.7109375" style="2" customWidth="1"/>
    <col min="3" max="3" width="15.7109375" style="3" customWidth="1"/>
    <col min="4" max="7" width="15.7109375" style="78" customWidth="1"/>
    <col min="8" max="8" width="9.7109375" style="146" customWidth="1"/>
    <col min="9" max="9" width="11.28125" style="141" customWidth="1"/>
    <col min="10" max="16384" width="9.140625" style="3" customWidth="1"/>
  </cols>
  <sheetData>
    <row r="1" spans="1:7" ht="18">
      <c r="A1" s="244" t="str">
        <f>CONCATENATE("Toelichting op de jaarrekening ",Boekjaar)</f>
        <v>Toelichting op de jaarrekening 2007</v>
      </c>
      <c r="B1" s="244"/>
      <c r="C1" s="244"/>
      <c r="D1" s="244"/>
      <c r="E1" s="244"/>
      <c r="F1" s="244"/>
      <c r="G1" s="244"/>
    </row>
    <row r="2" spans="1:3" ht="15">
      <c r="A2"/>
      <c r="C2"/>
    </row>
    <row r="3" spans="1:7" ht="18">
      <c r="A3" s="6">
        <f>Bedrijfsnaam</f>
        <v>0</v>
      </c>
      <c r="C3" s="244" t="s">
        <v>11</v>
      </c>
      <c r="D3" s="244"/>
      <c r="E3" s="244"/>
      <c r="F3" s="244"/>
      <c r="G3" s="244"/>
    </row>
    <row r="5" ht="15">
      <c r="A5"/>
    </row>
    <row r="6" spans="1:12" ht="15">
      <c r="A6" s="134" t="s">
        <v>13</v>
      </c>
      <c r="B6" s="135"/>
      <c r="C6" s="136"/>
      <c r="D6" s="137"/>
      <c r="E6" s="137"/>
      <c r="F6" s="138"/>
      <c r="G6" s="137"/>
      <c r="I6" s="142"/>
      <c r="J6" s="2"/>
      <c r="K6" s="2"/>
      <c r="L6" s="2"/>
    </row>
    <row r="7" spans="1:12" ht="15">
      <c r="A7" s="139"/>
      <c r="B7" s="140"/>
      <c r="C7" s="136"/>
      <c r="D7" s="137"/>
      <c r="E7" s="137"/>
      <c r="F7" s="138"/>
      <c r="G7" s="137"/>
      <c r="H7" s="147" t="s">
        <v>82</v>
      </c>
      <c r="I7" s="144" t="s">
        <v>82</v>
      </c>
      <c r="J7" s="2"/>
      <c r="K7" s="2"/>
      <c r="L7" s="2"/>
    </row>
    <row r="8" spans="1:12" ht="15">
      <c r="A8" s="112"/>
      <c r="B8" s="246" t="s">
        <v>72</v>
      </c>
      <c r="C8" s="248" t="s">
        <v>16</v>
      </c>
      <c r="D8" s="250" t="s">
        <v>14</v>
      </c>
      <c r="E8" s="250" t="s">
        <v>69</v>
      </c>
      <c r="F8" s="250" t="s">
        <v>70</v>
      </c>
      <c r="G8" s="252" t="s">
        <v>71</v>
      </c>
      <c r="J8" s="2"/>
      <c r="K8" s="2"/>
      <c r="L8" s="2"/>
    </row>
    <row r="9" spans="1:12" ht="15">
      <c r="A9" s="113"/>
      <c r="B9" s="247"/>
      <c r="C9" s="249"/>
      <c r="D9" s="251"/>
      <c r="E9" s="251"/>
      <c r="F9" s="251"/>
      <c r="G9" s="253"/>
      <c r="J9" s="2"/>
      <c r="K9" s="2"/>
      <c r="L9" s="2"/>
    </row>
    <row r="10" spans="1:12" ht="15">
      <c r="A10" s="17"/>
      <c r="B10" s="114"/>
      <c r="C10" s="115"/>
      <c r="D10" s="92"/>
      <c r="E10" s="92"/>
      <c r="F10" s="92"/>
      <c r="G10" s="92"/>
      <c r="J10" s="2"/>
      <c r="K10" s="2"/>
      <c r="L10" s="2"/>
    </row>
    <row r="11" spans="1:12" ht="15">
      <c r="A11" s="3" t="s">
        <v>17</v>
      </c>
      <c r="B11" s="8">
        <v>0</v>
      </c>
      <c r="C11" s="149">
        <v>39431</v>
      </c>
      <c r="D11" s="84">
        <f>1/Afschrijftermijn</f>
        <v>0.2</v>
      </c>
      <c r="E11" s="82">
        <f>IF(Boekjaar&lt;&gt;YEAR(C11),B11-IF(B11-(((B11*D11)/12*(13-MONTH(C11)))+(Boekjaar-YEAR(C11))*B11*D11)&gt;0,ROUNDUP(((B11*D11)/12*(13-MONTH(C11))),0)+ROUNDUP((Boekjaar-YEAR(C11)-1)*B11*D11,0),B11),0)</f>
        <v>0</v>
      </c>
      <c r="F11" s="90">
        <f>ROUNDUP(IF(Boekjaar=YEAR(C11),(B11*D11)/12*(13-MONTH(C11)),IF(E11-(B11*D11)&lt;0,E11,B11*D11)),0)</f>
        <v>0</v>
      </c>
      <c r="G11" s="82">
        <f>IF(Boekjaar=YEAR(C11),B11-F11,E11-F11)</f>
        <v>0</v>
      </c>
      <c r="H11" s="146">
        <f>IF(Boekjaar=YEAR(C11),IF(C11&lt;&gt;KvkDatum,B11,0),0)</f>
        <v>0</v>
      </c>
      <c r="J11" s="2"/>
      <c r="K11" s="2"/>
      <c r="L11" s="2"/>
    </row>
    <row r="12" spans="3:12" ht="15">
      <c r="C12" s="15"/>
      <c r="D12" s="84"/>
      <c r="E12" s="82"/>
      <c r="F12" s="90"/>
      <c r="G12" s="82"/>
      <c r="J12" s="2"/>
      <c r="K12" s="2"/>
      <c r="L12" s="2"/>
    </row>
    <row r="13" spans="2:12" ht="15.75" thickBot="1">
      <c r="B13" s="93">
        <f>SUM(B11:B12)</f>
        <v>0</v>
      </c>
      <c r="C13" s="10"/>
      <c r="E13" s="93">
        <f>SUM(E11:E12)</f>
        <v>0</v>
      </c>
      <c r="F13" s="93">
        <f>SUM(F11:F12)</f>
        <v>0</v>
      </c>
      <c r="G13" s="93">
        <f>SUM(G11:G12)</f>
        <v>0</v>
      </c>
      <c r="J13" s="2"/>
      <c r="K13" s="2"/>
      <c r="L13" s="2"/>
    </row>
    <row r="14" ht="27" customHeight="1" thickTop="1">
      <c r="A14" s="3" t="str">
        <f>CONCATENATE("De inventaris wordt in ",Afschrijftermijn," jaar afgeschreven.")</f>
        <v>De inventaris wordt in 5 jaar afgeschreven.</v>
      </c>
    </row>
    <row r="15" ht="27" customHeight="1"/>
    <row r="16" spans="1:7" ht="15">
      <c r="A16" s="134" t="s">
        <v>74</v>
      </c>
      <c r="B16" s="140"/>
      <c r="C16" s="139"/>
      <c r="D16" s="137"/>
      <c r="E16" s="137"/>
      <c r="F16" s="137"/>
      <c r="G16" s="137"/>
    </row>
    <row r="17" spans="1:4" ht="15" customHeight="1">
      <c r="A17" s="11"/>
      <c r="B17" s="87" t="s">
        <v>77</v>
      </c>
      <c r="C17" s="87" t="s">
        <v>75</v>
      </c>
      <c r="D17" s="78" t="s">
        <v>76</v>
      </c>
    </row>
    <row r="18" spans="1:4" ht="15">
      <c r="A18" s="3" t="s">
        <v>74</v>
      </c>
      <c r="B18" s="87">
        <v>0</v>
      </c>
      <c r="C18" s="87">
        <f>D18-B18</f>
        <v>0</v>
      </c>
      <c r="D18" s="78">
        <v>0</v>
      </c>
    </row>
    <row r="19" spans="1:3" ht="24.75" customHeight="1">
      <c r="A19" s="11"/>
      <c r="B19" s="87"/>
      <c r="C19" s="87"/>
    </row>
    <row r="20" spans="1:7" ht="15">
      <c r="A20" s="134" t="s">
        <v>66</v>
      </c>
      <c r="B20" s="140"/>
      <c r="C20" s="139"/>
      <c r="D20" s="137"/>
      <c r="E20" s="137"/>
      <c r="F20" s="137"/>
      <c r="G20" s="137"/>
    </row>
    <row r="21" spans="1:5" ht="15" customHeight="1">
      <c r="A21" s="11"/>
      <c r="B21" s="87" t="s">
        <v>54</v>
      </c>
      <c r="C21" s="87" t="s">
        <v>79</v>
      </c>
      <c r="D21" s="87" t="s">
        <v>21</v>
      </c>
      <c r="E21" s="78" t="s">
        <v>100</v>
      </c>
    </row>
    <row r="22" spans="1:5" ht="15">
      <c r="A22" s="3" t="s">
        <v>66</v>
      </c>
      <c r="B22" s="87">
        <v>0</v>
      </c>
      <c r="C22" s="87">
        <f>Omzet!E8</f>
        <v>0</v>
      </c>
      <c r="D22" s="87">
        <f>Kas!P45+Bank!O46+'Bank (2)'!O46</f>
        <v>0</v>
      </c>
      <c r="E22" s="78">
        <f>B22+C22-D22</f>
        <v>0</v>
      </c>
    </row>
    <row r="23" ht="24.75" customHeight="1">
      <c r="A23" s="11"/>
    </row>
    <row r="24" spans="1:7" ht="15">
      <c r="A24" s="134" t="s">
        <v>85</v>
      </c>
      <c r="B24" s="140"/>
      <c r="C24" s="139"/>
      <c r="D24" s="137"/>
      <c r="E24" s="137"/>
      <c r="F24" s="137"/>
      <c r="G24" s="137"/>
    </row>
    <row r="25" spans="3:6" ht="15">
      <c r="C25" s="1" t="s">
        <v>16</v>
      </c>
      <c r="D25" s="87" t="s">
        <v>69</v>
      </c>
      <c r="E25" s="87" t="s">
        <v>73</v>
      </c>
      <c r="F25" s="78" t="s">
        <v>71</v>
      </c>
    </row>
    <row r="26" spans="3:4" ht="15">
      <c r="C26" s="1"/>
      <c r="D26" s="87"/>
    </row>
    <row r="27" spans="1:8" ht="15">
      <c r="A27" s="116" t="s">
        <v>108</v>
      </c>
      <c r="C27" s="145">
        <v>39431</v>
      </c>
      <c r="D27" s="82">
        <v>0</v>
      </c>
      <c r="E27" s="82">
        <v>0</v>
      </c>
      <c r="F27" s="78">
        <f>D27-E27</f>
        <v>0</v>
      </c>
      <c r="H27" s="146">
        <f>IF(Boekjaar=YEAR(C27),IF(C27&lt;&gt;KvkDatum,E27,0),0)</f>
        <v>0</v>
      </c>
    </row>
    <row r="28" spans="2:5" ht="15">
      <c r="B28" s="3"/>
      <c r="D28" s="80"/>
      <c r="E28" s="82"/>
    </row>
    <row r="29" spans="1:9" ht="15.75" thickBot="1">
      <c r="A29" s="3" t="s">
        <v>12</v>
      </c>
      <c r="D29" s="93">
        <f>SUM(D25:D28)</f>
        <v>0</v>
      </c>
      <c r="E29" s="93">
        <f>SUM(E25:E28)</f>
        <v>0</v>
      </c>
      <c r="F29" s="93">
        <f>SUM(F25:F28)</f>
        <v>0</v>
      </c>
      <c r="H29" s="146">
        <f>SUM(H8:H28)</f>
        <v>0</v>
      </c>
      <c r="I29" s="141" t="str">
        <f>IF((Kas!V45+Bank!R46)='Bijlage Balans'!H29,"Ok","Onjuist!")</f>
        <v>Ok</v>
      </c>
    </row>
    <row r="30" ht="15.75" thickTop="1"/>
    <row r="34" spans="1:9" s="17" customFormat="1" ht="15">
      <c r="A34" s="16"/>
      <c r="B34" s="8"/>
      <c r="D34" s="82"/>
      <c r="E34" s="82"/>
      <c r="F34" s="82"/>
      <c r="G34" s="82"/>
      <c r="H34" s="148"/>
      <c r="I34" s="143"/>
    </row>
    <row r="35" spans="2:9" s="17" customFormat="1" ht="15.75">
      <c r="B35" s="18"/>
      <c r="C35" s="19"/>
      <c r="D35" s="89"/>
      <c r="E35" s="89"/>
      <c r="F35" s="91"/>
      <c r="G35" s="92"/>
      <c r="H35" s="148"/>
      <c r="I35" s="143"/>
    </row>
    <row r="36" spans="2:9" s="17" customFormat="1" ht="15">
      <c r="B36" s="8"/>
      <c r="C36" s="8"/>
      <c r="D36" s="82"/>
      <c r="E36" s="82"/>
      <c r="F36" s="82"/>
      <c r="G36" s="82"/>
      <c r="H36" s="148"/>
      <c r="I36" s="143"/>
    </row>
    <row r="37" spans="2:9" s="17" customFormat="1" ht="15">
      <c r="B37" s="8"/>
      <c r="C37" s="8"/>
      <c r="D37" s="82"/>
      <c r="E37" s="82"/>
      <c r="F37" s="82"/>
      <c r="G37" s="82"/>
      <c r="H37" s="148"/>
      <c r="I37" s="143"/>
    </row>
    <row r="38" spans="2:9" s="17" customFormat="1" ht="15">
      <c r="B38" s="8"/>
      <c r="C38" s="8"/>
      <c r="D38" s="82"/>
      <c r="E38" s="82"/>
      <c r="F38" s="82"/>
      <c r="G38" s="82"/>
      <c r="H38" s="148"/>
      <c r="I38" s="143"/>
    </row>
    <row r="39" spans="2:9" s="17" customFormat="1" ht="15">
      <c r="B39" s="8"/>
      <c r="C39" s="8"/>
      <c r="D39" s="82"/>
      <c r="E39" s="82"/>
      <c r="F39" s="82"/>
      <c r="G39" s="82"/>
      <c r="H39" s="148"/>
      <c r="I39" s="143"/>
    </row>
    <row r="40" spans="2:9" s="17" customFormat="1" ht="15">
      <c r="B40" s="8"/>
      <c r="C40" s="8"/>
      <c r="D40" s="82"/>
      <c r="E40" s="82"/>
      <c r="F40" s="82"/>
      <c r="G40" s="82"/>
      <c r="H40" s="148"/>
      <c r="I40" s="143"/>
    </row>
    <row r="41" spans="2:9" s="17" customFormat="1" ht="15">
      <c r="B41" s="8"/>
      <c r="C41" s="8"/>
      <c r="D41" s="82"/>
      <c r="E41" s="82"/>
      <c r="F41" s="82"/>
      <c r="G41" s="82"/>
      <c r="H41" s="148"/>
      <c r="I41" s="143"/>
    </row>
    <row r="42" spans="2:9" s="17" customFormat="1" ht="15">
      <c r="B42" s="8"/>
      <c r="C42" s="8"/>
      <c r="D42" s="82"/>
      <c r="E42" s="82"/>
      <c r="F42" s="82"/>
      <c r="G42" s="82"/>
      <c r="H42" s="148"/>
      <c r="I42" s="143"/>
    </row>
    <row r="43" spans="2:9" s="17" customFormat="1" ht="15">
      <c r="B43" s="8"/>
      <c r="C43" s="8"/>
      <c r="D43" s="82"/>
      <c r="E43" s="82"/>
      <c r="F43" s="82"/>
      <c r="G43" s="82"/>
      <c r="H43" s="148"/>
      <c r="I43" s="143"/>
    </row>
    <row r="44" spans="2:9" s="17" customFormat="1" ht="15">
      <c r="B44" s="8"/>
      <c r="C44" s="8"/>
      <c r="D44" s="82"/>
      <c r="E44" s="82"/>
      <c r="F44" s="82"/>
      <c r="G44" s="82"/>
      <c r="H44" s="148"/>
      <c r="I44" s="143"/>
    </row>
    <row r="45" spans="2:9" s="17" customFormat="1" ht="15">
      <c r="B45" s="8"/>
      <c r="C45" s="8"/>
      <c r="D45" s="82"/>
      <c r="E45" s="82"/>
      <c r="F45" s="82"/>
      <c r="G45" s="82"/>
      <c r="H45" s="148"/>
      <c r="I45" s="143"/>
    </row>
    <row r="46" spans="2:9" s="17" customFormat="1" ht="15">
      <c r="B46" s="8"/>
      <c r="C46" s="8"/>
      <c r="D46" s="82"/>
      <c r="E46" s="82"/>
      <c r="F46" s="82"/>
      <c r="G46" s="82"/>
      <c r="H46" s="148"/>
      <c r="I46" s="143"/>
    </row>
    <row r="47" spans="2:9" s="17" customFormat="1" ht="15">
      <c r="B47" s="8"/>
      <c r="C47" s="8"/>
      <c r="D47" s="82"/>
      <c r="E47" s="82"/>
      <c r="F47" s="82"/>
      <c r="G47" s="82"/>
      <c r="H47" s="148"/>
      <c r="I47" s="143"/>
    </row>
    <row r="48" spans="2:11" s="17" customFormat="1" ht="15">
      <c r="B48" s="13"/>
      <c r="D48" s="82"/>
      <c r="E48" s="82"/>
      <c r="F48" s="82"/>
      <c r="G48" s="82"/>
      <c r="H48" s="148"/>
      <c r="I48" s="143"/>
      <c r="J48" s="13"/>
      <c r="K48" s="13"/>
    </row>
    <row r="49" spans="2:11" s="17" customFormat="1" ht="15">
      <c r="B49" s="20"/>
      <c r="D49" s="82"/>
      <c r="E49" s="82"/>
      <c r="F49" s="82"/>
      <c r="G49" s="82"/>
      <c r="H49" s="148"/>
      <c r="I49" s="143"/>
      <c r="J49" s="13"/>
      <c r="K49" s="13"/>
    </row>
    <row r="50" spans="2:11" s="17" customFormat="1" ht="15">
      <c r="B50" s="20"/>
      <c r="D50" s="82"/>
      <c r="E50" s="82"/>
      <c r="F50" s="82"/>
      <c r="G50" s="82"/>
      <c r="H50" s="148"/>
      <c r="I50" s="143"/>
      <c r="J50" s="13"/>
      <c r="K50" s="13"/>
    </row>
    <row r="51" spans="2:11" s="17" customFormat="1" ht="15">
      <c r="B51" s="20"/>
      <c r="D51" s="82"/>
      <c r="E51" s="82"/>
      <c r="F51" s="82"/>
      <c r="G51" s="82"/>
      <c r="H51" s="148"/>
      <c r="I51" s="143"/>
      <c r="J51" s="13"/>
      <c r="K51" s="13"/>
    </row>
    <row r="52" spans="2:11" s="17" customFormat="1" ht="15">
      <c r="B52" s="13"/>
      <c r="D52" s="82"/>
      <c r="E52" s="82"/>
      <c r="F52" s="82"/>
      <c r="G52" s="82"/>
      <c r="H52" s="148"/>
      <c r="I52" s="143"/>
      <c r="J52" s="13"/>
      <c r="K52" s="13"/>
    </row>
    <row r="53" spans="2:11" s="17" customFormat="1" ht="15">
      <c r="B53" s="13"/>
      <c r="D53" s="82"/>
      <c r="E53" s="82"/>
      <c r="F53" s="82"/>
      <c r="G53" s="82"/>
      <c r="H53" s="148"/>
      <c r="I53" s="143"/>
      <c r="J53" s="13"/>
      <c r="K53" s="13"/>
    </row>
    <row r="54" spans="2:9" s="17" customFormat="1" ht="15">
      <c r="B54" s="13"/>
      <c r="D54" s="82"/>
      <c r="E54" s="82"/>
      <c r="F54" s="82"/>
      <c r="G54" s="82"/>
      <c r="H54" s="148"/>
      <c r="I54" s="143"/>
    </row>
    <row r="55" ht="15">
      <c r="B55"/>
    </row>
  </sheetData>
  <sheetProtection/>
  <mergeCells count="8">
    <mergeCell ref="A1:G1"/>
    <mergeCell ref="C3:G3"/>
    <mergeCell ref="B8:B9"/>
    <mergeCell ref="C8:C9"/>
    <mergeCell ref="D8:D9"/>
    <mergeCell ref="E8:E9"/>
    <mergeCell ref="F8:F9"/>
    <mergeCell ref="G8:G9"/>
  </mergeCells>
  <printOptions horizontalCentered="1"/>
  <pageMargins left="0.4330708661417323" right="0.15748031496062992" top="0.7086614173228347" bottom="0.984251968503937" header="0.5118110236220472" footer="0.5118110236220472"/>
  <pageSetup horizontalDpi="300" verticalDpi="300" orientation="landscape" paperSize="9" r:id="rId1"/>
  <headerFooter alignWithMargins="0">
    <oddFooter>&amp;L&amp;F / tabblad &amp;A / pag &amp;P van pag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Jaarrekening 1999</dc:title>
  <dc:subject/>
  <dc:creator>Paul/Jos</dc:creator>
  <cp:keywords/>
  <dc:description/>
  <cp:lastModifiedBy>jeroen</cp:lastModifiedBy>
  <cp:lastPrinted>2008-03-16T12:57:56Z</cp:lastPrinted>
  <dcterms:created xsi:type="dcterms:W3CDTF">1998-03-14T09:19:10Z</dcterms:created>
  <dcterms:modified xsi:type="dcterms:W3CDTF">2018-02-04T08:04:27Z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-2134412936</vt:i4>
  </property>
  <property fmtid="{D5CDD505-2E9C-101B-9397-08002B2CF9AE}" pid="3" name="_EmailSubject">
    <vt:lpwstr>nieuwe spreadsheet</vt:lpwstr>
  </property>
  <property fmtid="{D5CDD505-2E9C-101B-9397-08002B2CF9AE}" pid="4" name="_AuthorEmail">
    <vt:lpwstr>j.rutten9@chello.nl</vt:lpwstr>
  </property>
  <property fmtid="{D5CDD505-2E9C-101B-9397-08002B2CF9AE}" pid="5" name="_AuthorEmailDisplayName">
    <vt:lpwstr>Jos Rutten</vt:lpwstr>
  </property>
  <property fmtid="{D5CDD505-2E9C-101B-9397-08002B2CF9AE}" pid="6" name="_ReviewingToolsShownOnce">
    <vt:lpwstr/>
  </property>
</Properties>
</file>